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https://sscal4-my.sharepoint.com/personal/anjanettep_sscal_com/Documents/Desktop/"/>
    </mc:Choice>
  </mc:AlternateContent>
  <xr:revisionPtr revIDLastSave="126" documentId="8_{ACD53D2F-329B-45E0-9DF9-68FB6F8C5980}" xr6:coauthVersionLast="47" xr6:coauthVersionMax="47" xr10:uidLastSave="{5C4E3470-ED6F-4B93-8434-6888453EE857}"/>
  <bookViews>
    <workbookView xWindow="2268" yWindow="2268" windowWidth="20304" windowHeight="9072" tabRatio="791" firstSheet="1" activeTab="6" xr2:uid="{00000000-000D-0000-FFFF-FFFF00000000}"/>
  </bookViews>
  <sheets>
    <sheet name="Changes for the next version" sheetId="60" r:id="rId1"/>
    <sheet name="Instructions" sheetId="61" r:id="rId2"/>
    <sheet name="CDE Form" sheetId="49" r:id="rId3"/>
    <sheet name="SELPA Summary by Fiscal Year" sheetId="2" r:id="rId4"/>
    <sheet name="SEMA MOE Baseline" sheetId="58" r:id="rId5"/>
    <sheet name="SEMB MOE Baseline" sheetId="59" r:id="rId6"/>
    <sheet name="District A" sheetId="1" r:id="rId7"/>
    <sheet name="District B" sheetId="4" r:id="rId8"/>
    <sheet name="District C" sheetId="5" r:id="rId9"/>
    <sheet name="District D" sheetId="6" r:id="rId10"/>
    <sheet name="District E" sheetId="7" r:id="rId11"/>
    <sheet name="District F" sheetId="8" r:id="rId12"/>
    <sheet name="District G" sheetId="9" r:id="rId13"/>
    <sheet name="District H" sheetId="10" r:id="rId14"/>
    <sheet name="District I" sheetId="11" r:id="rId15"/>
    <sheet name="District J" sheetId="12" r:id="rId16"/>
    <sheet name="District K" sheetId="13" r:id="rId17"/>
    <sheet name="District L" sheetId="14" r:id="rId18"/>
    <sheet name="District M" sheetId="15" r:id="rId19"/>
    <sheet name="District N" sheetId="16" r:id="rId20"/>
    <sheet name="District O" sheetId="17" r:id="rId21"/>
    <sheet name="District P" sheetId="18" r:id="rId22"/>
    <sheet name="District Q" sheetId="19" r:id="rId23"/>
    <sheet name="District R" sheetId="20" r:id="rId24"/>
    <sheet name="District S" sheetId="21" r:id="rId25"/>
    <sheet name="District T" sheetId="22" r:id="rId26"/>
    <sheet name="District U" sheetId="23" r:id="rId27"/>
    <sheet name="District V" sheetId="24" r:id="rId28"/>
    <sheet name="District W" sheetId="25" r:id="rId29"/>
    <sheet name="District X" sheetId="26" r:id="rId30"/>
    <sheet name="District Y" sheetId="27" r:id="rId31"/>
    <sheet name="District Z" sheetId="28" r:id="rId32"/>
    <sheet name="District AA" sheetId="29" r:id="rId33"/>
    <sheet name="District AB" sheetId="30" r:id="rId34"/>
    <sheet name="District AC" sheetId="31" r:id="rId35"/>
    <sheet name="District AD" sheetId="32" r:id="rId36"/>
    <sheet name="District AE" sheetId="33" r:id="rId37"/>
    <sheet name="District AF" sheetId="34" r:id="rId38"/>
    <sheet name="District AG" sheetId="35" r:id="rId39"/>
    <sheet name="District AH" sheetId="36" r:id="rId40"/>
    <sheet name="District AI" sheetId="37" r:id="rId41"/>
    <sheet name="District AJ" sheetId="38" r:id="rId42"/>
    <sheet name="District AK" sheetId="39" r:id="rId43"/>
    <sheet name="District AL" sheetId="40" r:id="rId44"/>
    <sheet name="District AM" sheetId="41" r:id="rId45"/>
    <sheet name="District AN" sheetId="42" r:id="rId46"/>
    <sheet name="District AO" sheetId="43" r:id="rId47"/>
    <sheet name="District AP" sheetId="44" r:id="rId48"/>
    <sheet name="District AQ" sheetId="45" r:id="rId49"/>
    <sheet name="District AR" sheetId="46" r:id="rId50"/>
    <sheet name="District AS" sheetId="47" r:id="rId51"/>
    <sheet name="District AT" sheetId="51" r:id="rId52"/>
    <sheet name="District AU" sheetId="52" r:id="rId53"/>
    <sheet name="District AV" sheetId="53" r:id="rId54"/>
    <sheet name="District AW" sheetId="54" r:id="rId55"/>
    <sheet name="District AX" sheetId="55" r:id="rId56"/>
    <sheet name="Year Lookup" sheetId="50" r:id="rId57"/>
    <sheet name="SELPA List" sheetId="56" r:id="rId58"/>
  </sheets>
  <definedNames>
    <definedName name="_xlnm.Print_Area" localSheetId="2">'CDE Form'!$A$1:$P$45</definedName>
    <definedName name="_xlnm.Print_Area" localSheetId="4">'SEMA MOE Baseline'!$A$1:$I$55</definedName>
    <definedName name="_xlnm.Print_Area" localSheetId="5">'SEMB MOE Baseline'!$A$1:$I$55</definedName>
    <definedName name="_xlnm.Print_Titles" localSheetId="6">'District A'!$A:$A</definedName>
    <definedName name="_xlnm.Print_Titles" localSheetId="3">'SELPA Summary by Fiscal Year'!$A:$A</definedName>
    <definedName name="_xlnm.Print_Titles" localSheetId="4">'SEMA MOE Baseline'!$A:$A,'SEMA MOE Baseline'!$1:$3</definedName>
    <definedName name="_xlnm.Print_Titles" localSheetId="5">'SEMB MOE Baseline'!$A:$A,'SEMB MOE Baseline'!$1:$3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1" i="2" l="1"/>
  <c r="HB54" i="2" l="1"/>
  <c r="HB53" i="2"/>
  <c r="HB52" i="2"/>
  <c r="HB51" i="2"/>
  <c r="HB50" i="2"/>
  <c r="HB49" i="2"/>
  <c r="HB48" i="2"/>
  <c r="HB47" i="2"/>
  <c r="HB46" i="2"/>
  <c r="HB45" i="2"/>
  <c r="HB44" i="2"/>
  <c r="HB43" i="2"/>
  <c r="HB42" i="2"/>
  <c r="HB41" i="2"/>
  <c r="HB40" i="2"/>
  <c r="HB39" i="2"/>
  <c r="HB38" i="2"/>
  <c r="HB37" i="2"/>
  <c r="HB36" i="2"/>
  <c r="HB35" i="2"/>
  <c r="HB34" i="2"/>
  <c r="HB33" i="2"/>
  <c r="HB32" i="2"/>
  <c r="HB31" i="2"/>
  <c r="HB30" i="2"/>
  <c r="HB29" i="2"/>
  <c r="HB28" i="2"/>
  <c r="HB27" i="2"/>
  <c r="HB26" i="2"/>
  <c r="HB25" i="2"/>
  <c r="HB24" i="2"/>
  <c r="HB23" i="2"/>
  <c r="HB22" i="2"/>
  <c r="HB21" i="2"/>
  <c r="HB20" i="2"/>
  <c r="HB19" i="2"/>
  <c r="HB18" i="2"/>
  <c r="HB17" i="2"/>
  <c r="HB16" i="2"/>
  <c r="HB15" i="2"/>
  <c r="HB14" i="2"/>
  <c r="HB13" i="2"/>
  <c r="HB12" i="2"/>
  <c r="HB11" i="2"/>
  <c r="HB10" i="2"/>
  <c r="HB9" i="2"/>
  <c r="HB8" i="2"/>
  <c r="HB7" i="2"/>
  <c r="HB6" i="2"/>
  <c r="HB5" i="2"/>
  <c r="P10" i="1"/>
  <c r="P11" i="1"/>
  <c r="P12" i="1"/>
  <c r="P13" i="1"/>
  <c r="P14" i="1"/>
  <c r="P15" i="1"/>
  <c r="P16" i="1"/>
  <c r="P17" i="1"/>
  <c r="P18" i="1"/>
  <c r="P19" i="1"/>
  <c r="P20" i="1"/>
  <c r="F10" i="1"/>
  <c r="F11" i="1"/>
  <c r="F12" i="1"/>
  <c r="F13" i="1"/>
  <c r="F14" i="1"/>
  <c r="F15" i="1"/>
  <c r="F16" i="1"/>
  <c r="F17" i="1"/>
  <c r="F18" i="1"/>
  <c r="F19" i="1"/>
  <c r="F20" i="1"/>
  <c r="D10" i="1"/>
  <c r="D11" i="1"/>
  <c r="D12" i="1"/>
  <c r="D13" i="1"/>
  <c r="D14" i="1"/>
  <c r="D15" i="1"/>
  <c r="D16" i="1"/>
  <c r="D17" i="1"/>
  <c r="D18" i="1"/>
  <c r="D19" i="1"/>
  <c r="D20" i="1"/>
  <c r="F37" i="49" l="1"/>
  <c r="A136" i="56" l="1"/>
  <c r="A135" i="56"/>
  <c r="A134" i="56"/>
  <c r="A133" i="56"/>
  <c r="A132" i="56"/>
  <c r="A131" i="56"/>
  <c r="A130" i="56"/>
  <c r="A129" i="56"/>
  <c r="A128" i="56"/>
  <c r="A127" i="56"/>
  <c r="A126" i="56"/>
  <c r="A125" i="56"/>
  <c r="A124" i="56"/>
  <c r="A123" i="56"/>
  <c r="A122" i="56"/>
  <c r="A121" i="56"/>
  <c r="A120" i="56"/>
  <c r="A119" i="56"/>
  <c r="A118" i="56"/>
  <c r="A117" i="56"/>
  <c r="A116" i="56"/>
  <c r="A115" i="56"/>
  <c r="A114" i="56"/>
  <c r="A113" i="56"/>
  <c r="A112" i="56"/>
  <c r="A111" i="56"/>
  <c r="A110" i="56"/>
  <c r="A109" i="56"/>
  <c r="A108" i="56"/>
  <c r="A107" i="56"/>
  <c r="A106" i="56"/>
  <c r="A105" i="56"/>
  <c r="A104" i="56"/>
  <c r="A103" i="56"/>
  <c r="A102" i="56"/>
  <c r="A101" i="56"/>
  <c r="A100" i="56"/>
  <c r="A99" i="56"/>
  <c r="A98" i="56"/>
  <c r="A96" i="56"/>
  <c r="A95" i="56"/>
  <c r="A94" i="56"/>
  <c r="A93" i="56"/>
  <c r="A92" i="56"/>
  <c r="A91" i="56"/>
  <c r="A90" i="56"/>
  <c r="A87" i="56"/>
  <c r="A86" i="56"/>
  <c r="A85" i="56"/>
  <c r="A84" i="56"/>
  <c r="A83" i="56"/>
  <c r="A82" i="56"/>
  <c r="A81" i="56"/>
  <c r="A80" i="56"/>
  <c r="A79" i="56"/>
  <c r="A78" i="56"/>
  <c r="A77" i="56"/>
  <c r="A76" i="56"/>
  <c r="A75" i="56"/>
  <c r="A74" i="56"/>
  <c r="A73" i="56"/>
  <c r="A72" i="56"/>
  <c r="A71" i="56"/>
  <c r="A70" i="56"/>
  <c r="A69" i="56"/>
  <c r="A68" i="56"/>
  <c r="A67" i="56"/>
  <c r="A66" i="56"/>
  <c r="A65" i="56"/>
  <c r="A64" i="56"/>
  <c r="A63" i="56"/>
  <c r="A62" i="56"/>
  <c r="A61" i="56"/>
  <c r="A60" i="56"/>
  <c r="A59" i="56"/>
  <c r="A58" i="56"/>
  <c r="A57" i="56"/>
  <c r="A56" i="56"/>
  <c r="A55" i="56"/>
  <c r="A54" i="56"/>
  <c r="A53" i="56"/>
  <c r="A50" i="56"/>
  <c r="A49" i="56"/>
  <c r="A48" i="56"/>
  <c r="A47" i="56"/>
  <c r="A46" i="56"/>
  <c r="A45" i="56"/>
  <c r="A44" i="56"/>
  <c r="A43" i="56"/>
  <c r="A42" i="56"/>
  <c r="A41" i="56"/>
  <c r="A40" i="56"/>
  <c r="A39" i="56"/>
  <c r="A38" i="56"/>
  <c r="A37" i="56"/>
  <c r="A36" i="56"/>
  <c r="A35" i="56"/>
  <c r="A34" i="56"/>
  <c r="A33" i="56"/>
  <c r="A32" i="56"/>
  <c r="A31" i="56"/>
  <c r="A30" i="56"/>
  <c r="A28" i="56"/>
  <c r="A27" i="56"/>
  <c r="A26" i="56"/>
  <c r="A25" i="56"/>
  <c r="A24" i="56"/>
  <c r="A23" i="56"/>
  <c r="A22" i="56"/>
  <c r="A21" i="56"/>
  <c r="A20" i="56"/>
  <c r="A19" i="56"/>
  <c r="A18" i="56"/>
  <c r="A17" i="56"/>
  <c r="A16" i="56"/>
  <c r="A15" i="56"/>
  <c r="A14" i="56"/>
  <c r="A13" i="56"/>
  <c r="A12" i="56"/>
  <c r="A11" i="56"/>
  <c r="A10" i="56"/>
  <c r="A9" i="56"/>
  <c r="A8" i="56"/>
  <c r="A7" i="56"/>
  <c r="A6" i="56"/>
  <c r="A5" i="56"/>
  <c r="A4" i="56"/>
  <c r="A3" i="56"/>
  <c r="A2" i="56"/>
  <c r="A55" i="58" l="1"/>
  <c r="A21" i="50" l="1"/>
  <c r="A26" i="4"/>
  <c r="A26" i="5"/>
  <c r="A26" i="6"/>
  <c r="A26" i="7"/>
  <c r="A26" i="8"/>
  <c r="A26" i="9"/>
  <c r="A26" i="10"/>
  <c r="A26" i="11"/>
  <c r="A26" i="12"/>
  <c r="A26" i="13"/>
  <c r="A26" i="14"/>
  <c r="A26" i="15"/>
  <c r="A26" i="16"/>
  <c r="A26" i="17"/>
  <c r="A26" i="18"/>
  <c r="A26" i="19"/>
  <c r="A26" i="20"/>
  <c r="A26" i="21"/>
  <c r="A26" i="22"/>
  <c r="A26" i="23"/>
  <c r="A26" i="24"/>
  <c r="A26" i="25"/>
  <c r="A26" i="26"/>
  <c r="A26" i="27"/>
  <c r="A26" i="28"/>
  <c r="A26" i="29"/>
  <c r="A26" i="30"/>
  <c r="A26" i="31"/>
  <c r="A26" i="32"/>
  <c r="A26" i="33"/>
  <c r="A26" i="34"/>
  <c r="A26" i="35"/>
  <c r="A26" i="36"/>
  <c r="A26" i="37"/>
  <c r="A26" i="38"/>
  <c r="A26" i="39"/>
  <c r="A26" i="40"/>
  <c r="A26" i="41"/>
  <c r="A26" i="42"/>
  <c r="A26" i="43"/>
  <c r="A26" i="44"/>
  <c r="A26" i="45"/>
  <c r="A26" i="46"/>
  <c r="A26" i="47"/>
  <c r="A26" i="51"/>
  <c r="A26" i="52"/>
  <c r="A26" i="53"/>
  <c r="A26" i="54"/>
  <c r="A26" i="55"/>
  <c r="A26" i="1"/>
  <c r="A55" i="59"/>
  <c r="P25" i="1" l="1"/>
  <c r="D25" i="1"/>
  <c r="F25" i="1" s="1"/>
  <c r="P24" i="1"/>
  <c r="D24" i="1"/>
  <c r="F24" i="1" s="1"/>
  <c r="P23" i="1"/>
  <c r="F23" i="1"/>
  <c r="D23" i="1"/>
  <c r="P22" i="1"/>
  <c r="D22" i="1"/>
  <c r="F22" i="1" s="1"/>
  <c r="P21" i="1"/>
  <c r="D21" i="1"/>
  <c r="F21" i="1" s="1"/>
  <c r="KI54" i="2" l="1"/>
  <c r="KB54" i="2"/>
  <c r="JP54" i="2"/>
  <c r="JI54" i="2"/>
  <c r="IW54" i="2"/>
  <c r="IP54" i="2"/>
  <c r="ID54" i="2"/>
  <c r="HW54" i="2"/>
  <c r="HK54" i="2"/>
  <c r="HD54" i="2"/>
  <c r="GR54" i="2"/>
  <c r="GK54" i="2"/>
  <c r="FY54" i="2"/>
  <c r="FR54" i="2"/>
  <c r="FF54" i="2"/>
  <c r="EY54" i="2"/>
  <c r="EM54" i="2"/>
  <c r="EF54" i="2"/>
  <c r="DT54" i="2"/>
  <c r="DM54" i="2"/>
  <c r="DA54" i="2"/>
  <c r="CT54" i="2"/>
  <c r="CH54" i="2"/>
  <c r="CA54" i="2"/>
  <c r="BO54" i="2"/>
  <c r="BH54" i="2"/>
  <c r="AV54" i="2"/>
  <c r="AO54" i="2"/>
  <c r="AC54" i="2"/>
  <c r="V54" i="2"/>
  <c r="K54" i="2"/>
  <c r="KI53" i="2"/>
  <c r="KB53" i="2"/>
  <c r="JP53" i="2"/>
  <c r="JI53" i="2"/>
  <c r="IW53" i="2"/>
  <c r="IP53" i="2"/>
  <c r="ID53" i="2"/>
  <c r="HW53" i="2"/>
  <c r="HK53" i="2"/>
  <c r="HD53" i="2"/>
  <c r="GR53" i="2"/>
  <c r="GK53" i="2"/>
  <c r="FY53" i="2"/>
  <c r="FR53" i="2"/>
  <c r="FF53" i="2"/>
  <c r="EY53" i="2"/>
  <c r="EM53" i="2"/>
  <c r="EF53" i="2"/>
  <c r="DT53" i="2"/>
  <c r="DM53" i="2"/>
  <c r="DA53" i="2"/>
  <c r="CT53" i="2"/>
  <c r="CH53" i="2"/>
  <c r="CA53" i="2"/>
  <c r="BO53" i="2"/>
  <c r="BH53" i="2"/>
  <c r="AV53" i="2"/>
  <c r="AO53" i="2"/>
  <c r="AC53" i="2"/>
  <c r="V53" i="2"/>
  <c r="K53" i="2"/>
  <c r="KI52" i="2"/>
  <c r="KB52" i="2"/>
  <c r="JP52" i="2"/>
  <c r="JI52" i="2"/>
  <c r="IW52" i="2"/>
  <c r="IP52" i="2"/>
  <c r="ID52" i="2"/>
  <c r="HW52" i="2"/>
  <c r="HK52" i="2"/>
  <c r="HD52" i="2"/>
  <c r="GR52" i="2"/>
  <c r="GK52" i="2"/>
  <c r="FY52" i="2"/>
  <c r="FR52" i="2"/>
  <c r="FF52" i="2"/>
  <c r="EY52" i="2"/>
  <c r="EM52" i="2"/>
  <c r="EF52" i="2"/>
  <c r="DT52" i="2"/>
  <c r="DM52" i="2"/>
  <c r="DA52" i="2"/>
  <c r="CT52" i="2"/>
  <c r="CH52" i="2"/>
  <c r="CA52" i="2"/>
  <c r="BO52" i="2"/>
  <c r="BH52" i="2"/>
  <c r="AV52" i="2"/>
  <c r="AO52" i="2"/>
  <c r="AC52" i="2"/>
  <c r="V52" i="2"/>
  <c r="K52" i="2"/>
  <c r="KI51" i="2"/>
  <c r="KB51" i="2"/>
  <c r="JP51" i="2"/>
  <c r="JI51" i="2"/>
  <c r="IW51" i="2"/>
  <c r="IP51" i="2"/>
  <c r="ID51" i="2"/>
  <c r="HW51" i="2"/>
  <c r="HK51" i="2"/>
  <c r="HD51" i="2"/>
  <c r="GR51" i="2"/>
  <c r="GK51" i="2"/>
  <c r="FY51" i="2"/>
  <c r="FR51" i="2"/>
  <c r="FF51" i="2"/>
  <c r="EY51" i="2"/>
  <c r="EM51" i="2"/>
  <c r="EF51" i="2"/>
  <c r="DT51" i="2"/>
  <c r="DM51" i="2"/>
  <c r="DA51" i="2"/>
  <c r="CT51" i="2"/>
  <c r="CH51" i="2"/>
  <c r="CA51" i="2"/>
  <c r="BO51" i="2"/>
  <c r="BH51" i="2"/>
  <c r="AV51" i="2"/>
  <c r="AO51" i="2"/>
  <c r="AC51" i="2"/>
  <c r="V51" i="2"/>
  <c r="K51" i="2"/>
  <c r="KI50" i="2"/>
  <c r="KB50" i="2"/>
  <c r="JP50" i="2"/>
  <c r="JI50" i="2"/>
  <c r="IW50" i="2"/>
  <c r="IP50" i="2"/>
  <c r="ID50" i="2"/>
  <c r="HW50" i="2"/>
  <c r="HK50" i="2"/>
  <c r="HD50" i="2"/>
  <c r="GR50" i="2"/>
  <c r="GK50" i="2"/>
  <c r="FY50" i="2"/>
  <c r="FR50" i="2"/>
  <c r="FF50" i="2"/>
  <c r="EY50" i="2"/>
  <c r="EM50" i="2"/>
  <c r="EF50" i="2"/>
  <c r="DT50" i="2"/>
  <c r="DM50" i="2"/>
  <c r="DA50" i="2"/>
  <c r="CT50" i="2"/>
  <c r="CH50" i="2"/>
  <c r="CA50" i="2"/>
  <c r="BO50" i="2"/>
  <c r="BH50" i="2"/>
  <c r="AV50" i="2"/>
  <c r="AO50" i="2"/>
  <c r="AC50" i="2"/>
  <c r="V50" i="2"/>
  <c r="K50" i="2"/>
  <c r="KI49" i="2"/>
  <c r="KB49" i="2"/>
  <c r="JP49" i="2"/>
  <c r="JI49" i="2"/>
  <c r="IW49" i="2"/>
  <c r="IP49" i="2"/>
  <c r="ID49" i="2"/>
  <c r="HW49" i="2"/>
  <c r="HK49" i="2"/>
  <c r="HD49" i="2"/>
  <c r="GR49" i="2"/>
  <c r="GK49" i="2"/>
  <c r="FY49" i="2"/>
  <c r="FR49" i="2"/>
  <c r="FF49" i="2"/>
  <c r="EY49" i="2"/>
  <c r="EM49" i="2"/>
  <c r="EF49" i="2"/>
  <c r="DT49" i="2"/>
  <c r="DM49" i="2"/>
  <c r="DA49" i="2"/>
  <c r="CT49" i="2"/>
  <c r="CH49" i="2"/>
  <c r="CA49" i="2"/>
  <c r="BO49" i="2"/>
  <c r="BH49" i="2"/>
  <c r="AV49" i="2"/>
  <c r="AO49" i="2"/>
  <c r="AC49" i="2"/>
  <c r="V49" i="2"/>
  <c r="K49" i="2"/>
  <c r="KI48" i="2"/>
  <c r="KB48" i="2"/>
  <c r="JP48" i="2"/>
  <c r="JI48" i="2"/>
  <c r="IW48" i="2"/>
  <c r="IP48" i="2"/>
  <c r="ID48" i="2"/>
  <c r="HW48" i="2"/>
  <c r="HK48" i="2"/>
  <c r="HD48" i="2"/>
  <c r="GR48" i="2"/>
  <c r="GK48" i="2"/>
  <c r="FY48" i="2"/>
  <c r="FR48" i="2"/>
  <c r="FF48" i="2"/>
  <c r="EY48" i="2"/>
  <c r="EM48" i="2"/>
  <c r="EF48" i="2"/>
  <c r="DT48" i="2"/>
  <c r="DM48" i="2"/>
  <c r="DA48" i="2"/>
  <c r="CT48" i="2"/>
  <c r="CH48" i="2"/>
  <c r="CA48" i="2"/>
  <c r="BO48" i="2"/>
  <c r="BH48" i="2"/>
  <c r="AV48" i="2"/>
  <c r="AO48" i="2"/>
  <c r="AC48" i="2"/>
  <c r="V48" i="2"/>
  <c r="K48" i="2"/>
  <c r="KI47" i="2"/>
  <c r="KB47" i="2"/>
  <c r="JP47" i="2"/>
  <c r="JI47" i="2"/>
  <c r="IW47" i="2"/>
  <c r="IP47" i="2"/>
  <c r="ID47" i="2"/>
  <c r="HW47" i="2"/>
  <c r="HK47" i="2"/>
  <c r="HD47" i="2"/>
  <c r="GR47" i="2"/>
  <c r="GK47" i="2"/>
  <c r="FY47" i="2"/>
  <c r="FR47" i="2"/>
  <c r="FF47" i="2"/>
  <c r="EY47" i="2"/>
  <c r="EM47" i="2"/>
  <c r="EF47" i="2"/>
  <c r="DT47" i="2"/>
  <c r="DM47" i="2"/>
  <c r="DA47" i="2"/>
  <c r="CT47" i="2"/>
  <c r="CH47" i="2"/>
  <c r="CA47" i="2"/>
  <c r="BO47" i="2"/>
  <c r="BH47" i="2"/>
  <c r="AV47" i="2"/>
  <c r="AO47" i="2"/>
  <c r="AC47" i="2"/>
  <c r="V47" i="2"/>
  <c r="K47" i="2"/>
  <c r="KI46" i="2"/>
  <c r="KB46" i="2"/>
  <c r="JP46" i="2"/>
  <c r="JI46" i="2"/>
  <c r="IW46" i="2"/>
  <c r="IP46" i="2"/>
  <c r="ID46" i="2"/>
  <c r="HW46" i="2"/>
  <c r="HK46" i="2"/>
  <c r="HD46" i="2"/>
  <c r="GR46" i="2"/>
  <c r="GK46" i="2"/>
  <c r="FY46" i="2"/>
  <c r="FR46" i="2"/>
  <c r="FF46" i="2"/>
  <c r="EY46" i="2"/>
  <c r="EM46" i="2"/>
  <c r="EF46" i="2"/>
  <c r="DT46" i="2"/>
  <c r="DM46" i="2"/>
  <c r="DA46" i="2"/>
  <c r="CT46" i="2"/>
  <c r="CH46" i="2"/>
  <c r="CA46" i="2"/>
  <c r="BO46" i="2"/>
  <c r="BH46" i="2"/>
  <c r="AV46" i="2"/>
  <c r="AO46" i="2"/>
  <c r="AC46" i="2"/>
  <c r="V46" i="2"/>
  <c r="K46" i="2"/>
  <c r="KI45" i="2"/>
  <c r="KB45" i="2"/>
  <c r="JP45" i="2"/>
  <c r="JI45" i="2"/>
  <c r="IW45" i="2"/>
  <c r="IP45" i="2"/>
  <c r="ID45" i="2"/>
  <c r="HW45" i="2"/>
  <c r="HK45" i="2"/>
  <c r="HD45" i="2"/>
  <c r="GR45" i="2"/>
  <c r="GK45" i="2"/>
  <c r="FY45" i="2"/>
  <c r="FR45" i="2"/>
  <c r="FF45" i="2"/>
  <c r="EY45" i="2"/>
  <c r="EM45" i="2"/>
  <c r="EF45" i="2"/>
  <c r="DT45" i="2"/>
  <c r="DM45" i="2"/>
  <c r="DA45" i="2"/>
  <c r="CT45" i="2"/>
  <c r="CH45" i="2"/>
  <c r="CA45" i="2"/>
  <c r="BO45" i="2"/>
  <c r="BH45" i="2"/>
  <c r="AV45" i="2"/>
  <c r="AO45" i="2"/>
  <c r="AC45" i="2"/>
  <c r="V45" i="2"/>
  <c r="K45" i="2"/>
  <c r="KI44" i="2"/>
  <c r="KB44" i="2"/>
  <c r="JP44" i="2"/>
  <c r="JI44" i="2"/>
  <c r="IW44" i="2"/>
  <c r="IP44" i="2"/>
  <c r="ID44" i="2"/>
  <c r="HW44" i="2"/>
  <c r="HK44" i="2"/>
  <c r="HD44" i="2"/>
  <c r="GR44" i="2"/>
  <c r="GK44" i="2"/>
  <c r="FY44" i="2"/>
  <c r="FR44" i="2"/>
  <c r="FF44" i="2"/>
  <c r="EY44" i="2"/>
  <c r="EM44" i="2"/>
  <c r="EF44" i="2"/>
  <c r="DT44" i="2"/>
  <c r="DM44" i="2"/>
  <c r="DA44" i="2"/>
  <c r="CT44" i="2"/>
  <c r="CH44" i="2"/>
  <c r="CA44" i="2"/>
  <c r="BO44" i="2"/>
  <c r="BH44" i="2"/>
  <c r="AV44" i="2"/>
  <c r="AO44" i="2"/>
  <c r="AC44" i="2"/>
  <c r="V44" i="2"/>
  <c r="K44" i="2"/>
  <c r="KI43" i="2"/>
  <c r="KB43" i="2"/>
  <c r="JP43" i="2"/>
  <c r="JI43" i="2"/>
  <c r="IW43" i="2"/>
  <c r="IP43" i="2"/>
  <c r="ID43" i="2"/>
  <c r="HW43" i="2"/>
  <c r="HK43" i="2"/>
  <c r="HD43" i="2"/>
  <c r="GR43" i="2"/>
  <c r="GK43" i="2"/>
  <c r="FY43" i="2"/>
  <c r="FR43" i="2"/>
  <c r="FF43" i="2"/>
  <c r="EY43" i="2"/>
  <c r="EM43" i="2"/>
  <c r="EF43" i="2"/>
  <c r="DT43" i="2"/>
  <c r="DM43" i="2"/>
  <c r="DA43" i="2"/>
  <c r="CT43" i="2"/>
  <c r="CH43" i="2"/>
  <c r="CA43" i="2"/>
  <c r="BO43" i="2"/>
  <c r="BH43" i="2"/>
  <c r="AV43" i="2"/>
  <c r="AO43" i="2"/>
  <c r="AC43" i="2"/>
  <c r="V43" i="2"/>
  <c r="K43" i="2"/>
  <c r="KI42" i="2"/>
  <c r="KB42" i="2"/>
  <c r="JP42" i="2"/>
  <c r="JI42" i="2"/>
  <c r="IW42" i="2"/>
  <c r="IP42" i="2"/>
  <c r="ID42" i="2"/>
  <c r="HW42" i="2"/>
  <c r="HK42" i="2"/>
  <c r="HD42" i="2"/>
  <c r="GR42" i="2"/>
  <c r="GK42" i="2"/>
  <c r="FY42" i="2"/>
  <c r="FR42" i="2"/>
  <c r="FF42" i="2"/>
  <c r="EY42" i="2"/>
  <c r="EM42" i="2"/>
  <c r="EF42" i="2"/>
  <c r="DT42" i="2"/>
  <c r="DM42" i="2"/>
  <c r="DA42" i="2"/>
  <c r="CT42" i="2"/>
  <c r="CH42" i="2"/>
  <c r="CA42" i="2"/>
  <c r="BO42" i="2"/>
  <c r="BH42" i="2"/>
  <c r="AV42" i="2"/>
  <c r="AO42" i="2"/>
  <c r="AC42" i="2"/>
  <c r="V42" i="2"/>
  <c r="K42" i="2"/>
  <c r="KI41" i="2"/>
  <c r="KB41" i="2"/>
  <c r="JP41" i="2"/>
  <c r="JI41" i="2"/>
  <c r="IW41" i="2"/>
  <c r="IP41" i="2"/>
  <c r="ID41" i="2"/>
  <c r="HW41" i="2"/>
  <c r="HK41" i="2"/>
  <c r="HD41" i="2"/>
  <c r="GR41" i="2"/>
  <c r="GK41" i="2"/>
  <c r="FY41" i="2"/>
  <c r="FR41" i="2"/>
  <c r="FF41" i="2"/>
  <c r="EY41" i="2"/>
  <c r="EM41" i="2"/>
  <c r="EF41" i="2"/>
  <c r="DT41" i="2"/>
  <c r="DM41" i="2"/>
  <c r="DA41" i="2"/>
  <c r="CT41" i="2"/>
  <c r="CH41" i="2"/>
  <c r="CA41" i="2"/>
  <c r="BO41" i="2"/>
  <c r="BH41" i="2"/>
  <c r="AV41" i="2"/>
  <c r="AO41" i="2"/>
  <c r="AC41" i="2"/>
  <c r="V41" i="2"/>
  <c r="K41" i="2"/>
  <c r="KI40" i="2"/>
  <c r="KB40" i="2"/>
  <c r="JP40" i="2"/>
  <c r="JI40" i="2"/>
  <c r="IW40" i="2"/>
  <c r="IP40" i="2"/>
  <c r="ID40" i="2"/>
  <c r="HW40" i="2"/>
  <c r="HK40" i="2"/>
  <c r="HD40" i="2"/>
  <c r="GR40" i="2"/>
  <c r="GK40" i="2"/>
  <c r="FY40" i="2"/>
  <c r="FR40" i="2"/>
  <c r="FF40" i="2"/>
  <c r="EY40" i="2"/>
  <c r="EM40" i="2"/>
  <c r="EF40" i="2"/>
  <c r="DT40" i="2"/>
  <c r="DM40" i="2"/>
  <c r="DA40" i="2"/>
  <c r="CT40" i="2"/>
  <c r="CH40" i="2"/>
  <c r="CA40" i="2"/>
  <c r="BO40" i="2"/>
  <c r="BH40" i="2"/>
  <c r="AV40" i="2"/>
  <c r="AO40" i="2"/>
  <c r="AC40" i="2"/>
  <c r="V40" i="2"/>
  <c r="K40" i="2"/>
  <c r="KI39" i="2"/>
  <c r="KB39" i="2"/>
  <c r="JP39" i="2"/>
  <c r="JI39" i="2"/>
  <c r="IW39" i="2"/>
  <c r="IP39" i="2"/>
  <c r="ID39" i="2"/>
  <c r="HW39" i="2"/>
  <c r="HK39" i="2"/>
  <c r="HD39" i="2"/>
  <c r="GR39" i="2"/>
  <c r="GK39" i="2"/>
  <c r="FY39" i="2"/>
  <c r="FR39" i="2"/>
  <c r="FF39" i="2"/>
  <c r="EY39" i="2"/>
  <c r="EM39" i="2"/>
  <c r="EF39" i="2"/>
  <c r="DT39" i="2"/>
  <c r="DM39" i="2"/>
  <c r="DA39" i="2"/>
  <c r="CT39" i="2"/>
  <c r="CH39" i="2"/>
  <c r="CA39" i="2"/>
  <c r="BO39" i="2"/>
  <c r="BH39" i="2"/>
  <c r="AV39" i="2"/>
  <c r="AO39" i="2"/>
  <c r="AC39" i="2"/>
  <c r="V39" i="2"/>
  <c r="K39" i="2"/>
  <c r="KI38" i="2"/>
  <c r="KB38" i="2"/>
  <c r="JP38" i="2"/>
  <c r="JI38" i="2"/>
  <c r="IW38" i="2"/>
  <c r="IP38" i="2"/>
  <c r="ID38" i="2"/>
  <c r="HW38" i="2"/>
  <c r="HK38" i="2"/>
  <c r="HD38" i="2"/>
  <c r="GR38" i="2"/>
  <c r="GK38" i="2"/>
  <c r="FY38" i="2"/>
  <c r="FR38" i="2"/>
  <c r="FF38" i="2"/>
  <c r="EY38" i="2"/>
  <c r="EM38" i="2"/>
  <c r="EF38" i="2"/>
  <c r="DT38" i="2"/>
  <c r="DM38" i="2"/>
  <c r="DA38" i="2"/>
  <c r="CT38" i="2"/>
  <c r="CH38" i="2"/>
  <c r="CA38" i="2"/>
  <c r="BO38" i="2"/>
  <c r="BH38" i="2"/>
  <c r="AV38" i="2"/>
  <c r="AO38" i="2"/>
  <c r="AC38" i="2"/>
  <c r="V38" i="2"/>
  <c r="K38" i="2"/>
  <c r="CA37" i="2"/>
  <c r="KI37" i="2"/>
  <c r="KB37" i="2"/>
  <c r="JP37" i="2"/>
  <c r="JI37" i="2"/>
  <c r="IW37" i="2"/>
  <c r="IP37" i="2"/>
  <c r="ID37" i="2"/>
  <c r="HW37" i="2"/>
  <c r="HK37" i="2"/>
  <c r="HD37" i="2"/>
  <c r="GR37" i="2"/>
  <c r="GK37" i="2"/>
  <c r="FY37" i="2"/>
  <c r="FR37" i="2"/>
  <c r="FF37" i="2"/>
  <c r="EY37" i="2"/>
  <c r="EM37" i="2"/>
  <c r="EF37" i="2"/>
  <c r="DT37" i="2"/>
  <c r="DM37" i="2"/>
  <c r="DA37" i="2"/>
  <c r="CT37" i="2"/>
  <c r="CH37" i="2"/>
  <c r="BO37" i="2"/>
  <c r="BH37" i="2"/>
  <c r="AV37" i="2"/>
  <c r="AO37" i="2"/>
  <c r="AC37" i="2"/>
  <c r="V37" i="2"/>
  <c r="K37" i="2"/>
  <c r="KI36" i="2"/>
  <c r="KB36" i="2"/>
  <c r="JP36" i="2"/>
  <c r="JI36" i="2"/>
  <c r="IW36" i="2"/>
  <c r="IP36" i="2"/>
  <c r="ID36" i="2"/>
  <c r="HW36" i="2"/>
  <c r="HK36" i="2"/>
  <c r="HD36" i="2"/>
  <c r="GR36" i="2"/>
  <c r="GK36" i="2"/>
  <c r="FY36" i="2"/>
  <c r="FR36" i="2"/>
  <c r="FF36" i="2"/>
  <c r="EY36" i="2"/>
  <c r="EM36" i="2"/>
  <c r="EF36" i="2"/>
  <c r="DT36" i="2"/>
  <c r="DM36" i="2"/>
  <c r="DA36" i="2"/>
  <c r="CT36" i="2"/>
  <c r="CH36" i="2"/>
  <c r="CA36" i="2"/>
  <c r="BO36" i="2"/>
  <c r="BH36" i="2"/>
  <c r="AV36" i="2"/>
  <c r="AO36" i="2"/>
  <c r="AC36" i="2"/>
  <c r="V36" i="2"/>
  <c r="K36" i="2"/>
  <c r="KI35" i="2"/>
  <c r="KB35" i="2"/>
  <c r="JP35" i="2"/>
  <c r="JI35" i="2"/>
  <c r="IW35" i="2"/>
  <c r="IP35" i="2"/>
  <c r="ID35" i="2"/>
  <c r="HW35" i="2"/>
  <c r="HK35" i="2"/>
  <c r="HD35" i="2"/>
  <c r="GR35" i="2"/>
  <c r="GK35" i="2"/>
  <c r="FY35" i="2"/>
  <c r="FR35" i="2"/>
  <c r="FF35" i="2"/>
  <c r="EY35" i="2"/>
  <c r="EM35" i="2"/>
  <c r="EF35" i="2"/>
  <c r="DT35" i="2"/>
  <c r="DM35" i="2"/>
  <c r="DA35" i="2"/>
  <c r="CT35" i="2"/>
  <c r="CH35" i="2"/>
  <c r="CA35" i="2"/>
  <c r="BO35" i="2"/>
  <c r="BH35" i="2"/>
  <c r="AV35" i="2"/>
  <c r="AO35" i="2"/>
  <c r="AC35" i="2"/>
  <c r="V35" i="2"/>
  <c r="K35" i="2"/>
  <c r="KI34" i="2"/>
  <c r="KB34" i="2"/>
  <c r="JP34" i="2"/>
  <c r="JI34" i="2"/>
  <c r="IW34" i="2"/>
  <c r="IP34" i="2"/>
  <c r="ID34" i="2"/>
  <c r="HW34" i="2"/>
  <c r="HK34" i="2"/>
  <c r="HD34" i="2"/>
  <c r="GR34" i="2"/>
  <c r="GK34" i="2"/>
  <c r="FY34" i="2"/>
  <c r="FR34" i="2"/>
  <c r="FF34" i="2"/>
  <c r="EY34" i="2"/>
  <c r="EM34" i="2"/>
  <c r="EF34" i="2"/>
  <c r="DT34" i="2"/>
  <c r="DM34" i="2"/>
  <c r="DA34" i="2"/>
  <c r="CT34" i="2"/>
  <c r="CH34" i="2"/>
  <c r="CA34" i="2"/>
  <c r="BO34" i="2"/>
  <c r="BH34" i="2"/>
  <c r="AV34" i="2"/>
  <c r="AO34" i="2"/>
  <c r="AC34" i="2"/>
  <c r="V34" i="2"/>
  <c r="K34" i="2"/>
  <c r="KI33" i="2"/>
  <c r="KB33" i="2"/>
  <c r="JP33" i="2"/>
  <c r="JI33" i="2"/>
  <c r="IW33" i="2"/>
  <c r="IP33" i="2"/>
  <c r="ID33" i="2"/>
  <c r="HW33" i="2"/>
  <c r="HK33" i="2"/>
  <c r="HD33" i="2"/>
  <c r="GR33" i="2"/>
  <c r="GK33" i="2"/>
  <c r="FY33" i="2"/>
  <c r="FR33" i="2"/>
  <c r="FF33" i="2"/>
  <c r="EY33" i="2"/>
  <c r="EM33" i="2"/>
  <c r="EF33" i="2"/>
  <c r="DT33" i="2"/>
  <c r="DM33" i="2"/>
  <c r="DA33" i="2"/>
  <c r="CT33" i="2"/>
  <c r="CH33" i="2"/>
  <c r="CA33" i="2"/>
  <c r="BO33" i="2"/>
  <c r="BH33" i="2"/>
  <c r="AV33" i="2"/>
  <c r="AO33" i="2"/>
  <c r="AC33" i="2"/>
  <c r="V33" i="2"/>
  <c r="K33" i="2"/>
  <c r="KI32" i="2" l="1"/>
  <c r="KB32" i="2"/>
  <c r="JP32" i="2"/>
  <c r="JI32" i="2"/>
  <c r="IW32" i="2"/>
  <c r="IP32" i="2"/>
  <c r="ID32" i="2"/>
  <c r="HW32" i="2"/>
  <c r="HK32" i="2"/>
  <c r="HD32" i="2"/>
  <c r="GR32" i="2"/>
  <c r="GK32" i="2"/>
  <c r="FY32" i="2"/>
  <c r="FR32" i="2"/>
  <c r="FF32" i="2"/>
  <c r="EY32" i="2"/>
  <c r="EM32" i="2"/>
  <c r="EF32" i="2"/>
  <c r="DT32" i="2"/>
  <c r="DM32" i="2"/>
  <c r="DA32" i="2"/>
  <c r="CT32" i="2"/>
  <c r="CH32" i="2"/>
  <c r="CA32" i="2"/>
  <c r="BO32" i="2"/>
  <c r="BH32" i="2"/>
  <c r="AV32" i="2"/>
  <c r="AO32" i="2"/>
  <c r="AC32" i="2"/>
  <c r="V32" i="2"/>
  <c r="K32" i="2"/>
  <c r="KI31" i="2"/>
  <c r="KB31" i="2"/>
  <c r="JP31" i="2"/>
  <c r="JI31" i="2"/>
  <c r="IW31" i="2"/>
  <c r="IP31" i="2"/>
  <c r="ID31" i="2"/>
  <c r="HW31" i="2"/>
  <c r="HK31" i="2"/>
  <c r="HD31" i="2"/>
  <c r="GR31" i="2"/>
  <c r="GK31" i="2"/>
  <c r="FY31" i="2"/>
  <c r="FR31" i="2"/>
  <c r="FF31" i="2"/>
  <c r="EY31" i="2"/>
  <c r="EM31" i="2"/>
  <c r="EF31" i="2"/>
  <c r="DT31" i="2"/>
  <c r="DM31" i="2"/>
  <c r="DA31" i="2"/>
  <c r="CT31" i="2"/>
  <c r="CH31" i="2"/>
  <c r="CA31" i="2"/>
  <c r="BO31" i="2"/>
  <c r="BH31" i="2"/>
  <c r="AV31" i="2"/>
  <c r="AO31" i="2"/>
  <c r="AC31" i="2"/>
  <c r="V31" i="2"/>
  <c r="K31" i="2"/>
  <c r="KI30" i="2" l="1"/>
  <c r="KB30" i="2"/>
  <c r="JP30" i="2"/>
  <c r="JI30" i="2"/>
  <c r="IW30" i="2"/>
  <c r="IP30" i="2"/>
  <c r="ID30" i="2"/>
  <c r="HW30" i="2"/>
  <c r="HK30" i="2"/>
  <c r="HD30" i="2"/>
  <c r="GR30" i="2"/>
  <c r="GK30" i="2"/>
  <c r="FY30" i="2"/>
  <c r="FR30" i="2"/>
  <c r="FF30" i="2"/>
  <c r="EY30" i="2"/>
  <c r="EM30" i="2"/>
  <c r="EF30" i="2"/>
  <c r="DT30" i="2"/>
  <c r="DM30" i="2"/>
  <c r="DA30" i="2"/>
  <c r="CT30" i="2"/>
  <c r="CH30" i="2"/>
  <c r="CA30" i="2"/>
  <c r="BO30" i="2"/>
  <c r="BH30" i="2"/>
  <c r="AV30" i="2"/>
  <c r="AO30" i="2"/>
  <c r="AC30" i="2"/>
  <c r="V30" i="2"/>
  <c r="K30" i="2"/>
  <c r="KI29" i="2"/>
  <c r="KB29" i="2"/>
  <c r="JP29" i="2"/>
  <c r="JI29" i="2"/>
  <c r="IW29" i="2"/>
  <c r="IP29" i="2"/>
  <c r="ID29" i="2"/>
  <c r="HW29" i="2"/>
  <c r="HK29" i="2"/>
  <c r="HD29" i="2"/>
  <c r="GR29" i="2"/>
  <c r="GK29" i="2"/>
  <c r="FY29" i="2"/>
  <c r="FR29" i="2"/>
  <c r="FF29" i="2"/>
  <c r="EY29" i="2"/>
  <c r="EM29" i="2"/>
  <c r="EF29" i="2"/>
  <c r="DT29" i="2"/>
  <c r="DM29" i="2"/>
  <c r="DA29" i="2"/>
  <c r="CT29" i="2"/>
  <c r="CH29" i="2"/>
  <c r="CA29" i="2"/>
  <c r="BO29" i="2"/>
  <c r="BH29" i="2"/>
  <c r="AV29" i="2"/>
  <c r="AO29" i="2"/>
  <c r="AC29" i="2"/>
  <c r="V29" i="2"/>
  <c r="K29" i="2"/>
  <c r="KI28" i="2"/>
  <c r="KB28" i="2"/>
  <c r="JP28" i="2"/>
  <c r="JI28" i="2"/>
  <c r="IW28" i="2"/>
  <c r="IP28" i="2"/>
  <c r="ID28" i="2"/>
  <c r="HW28" i="2"/>
  <c r="HK28" i="2"/>
  <c r="HD28" i="2"/>
  <c r="GR28" i="2"/>
  <c r="GK28" i="2"/>
  <c r="FY28" i="2"/>
  <c r="FR28" i="2"/>
  <c r="FF28" i="2"/>
  <c r="EY28" i="2"/>
  <c r="EM28" i="2"/>
  <c r="EF28" i="2"/>
  <c r="DT28" i="2"/>
  <c r="DM28" i="2"/>
  <c r="DA28" i="2"/>
  <c r="CT28" i="2"/>
  <c r="CH28" i="2"/>
  <c r="CA28" i="2"/>
  <c r="BO28" i="2"/>
  <c r="BH28" i="2"/>
  <c r="AV28" i="2"/>
  <c r="AO28" i="2"/>
  <c r="AC28" i="2"/>
  <c r="V28" i="2"/>
  <c r="K28" i="2"/>
  <c r="KI27" i="2"/>
  <c r="KB27" i="2"/>
  <c r="JP27" i="2"/>
  <c r="JI27" i="2"/>
  <c r="IW27" i="2"/>
  <c r="IP27" i="2"/>
  <c r="ID27" i="2"/>
  <c r="HW27" i="2"/>
  <c r="HK27" i="2"/>
  <c r="HD27" i="2"/>
  <c r="GR27" i="2"/>
  <c r="GK27" i="2"/>
  <c r="FY27" i="2"/>
  <c r="FR27" i="2"/>
  <c r="FF27" i="2"/>
  <c r="EY27" i="2"/>
  <c r="EM27" i="2"/>
  <c r="EF27" i="2"/>
  <c r="DT27" i="2"/>
  <c r="DM27" i="2"/>
  <c r="DA27" i="2"/>
  <c r="CT27" i="2"/>
  <c r="CH27" i="2"/>
  <c r="CA27" i="2"/>
  <c r="BO27" i="2"/>
  <c r="BH27" i="2"/>
  <c r="AV27" i="2"/>
  <c r="AO27" i="2"/>
  <c r="AC27" i="2"/>
  <c r="V27" i="2"/>
  <c r="K27" i="2"/>
  <c r="KI26" i="2"/>
  <c r="KB26" i="2"/>
  <c r="JP26" i="2"/>
  <c r="JI26" i="2"/>
  <c r="IW26" i="2"/>
  <c r="IP26" i="2"/>
  <c r="ID26" i="2"/>
  <c r="HW26" i="2"/>
  <c r="HK26" i="2"/>
  <c r="HD26" i="2"/>
  <c r="GR26" i="2"/>
  <c r="GK26" i="2"/>
  <c r="FY26" i="2"/>
  <c r="FR26" i="2"/>
  <c r="FF26" i="2"/>
  <c r="EY26" i="2"/>
  <c r="EM26" i="2"/>
  <c r="EF26" i="2"/>
  <c r="DT26" i="2"/>
  <c r="DM26" i="2"/>
  <c r="DA26" i="2"/>
  <c r="CT26" i="2"/>
  <c r="CH26" i="2"/>
  <c r="CA26" i="2"/>
  <c r="BO26" i="2"/>
  <c r="BH26" i="2"/>
  <c r="AV26" i="2"/>
  <c r="AO26" i="2"/>
  <c r="AC26" i="2"/>
  <c r="V26" i="2"/>
  <c r="K26" i="2"/>
  <c r="KI25" i="2"/>
  <c r="KB25" i="2"/>
  <c r="JP25" i="2"/>
  <c r="JI25" i="2"/>
  <c r="IW25" i="2"/>
  <c r="IP25" i="2"/>
  <c r="ID25" i="2"/>
  <c r="HW25" i="2"/>
  <c r="HK25" i="2"/>
  <c r="HD25" i="2"/>
  <c r="GR25" i="2"/>
  <c r="GK25" i="2"/>
  <c r="FY25" i="2"/>
  <c r="FR25" i="2"/>
  <c r="FF25" i="2"/>
  <c r="EY25" i="2"/>
  <c r="EM25" i="2"/>
  <c r="EF25" i="2"/>
  <c r="DT25" i="2"/>
  <c r="DM25" i="2"/>
  <c r="DA25" i="2"/>
  <c r="CT25" i="2"/>
  <c r="CH25" i="2"/>
  <c r="CA25" i="2"/>
  <c r="BO25" i="2"/>
  <c r="BH25" i="2"/>
  <c r="AV25" i="2"/>
  <c r="AO25" i="2"/>
  <c r="AC25" i="2"/>
  <c r="V25" i="2"/>
  <c r="K25" i="2"/>
  <c r="KI24" i="2"/>
  <c r="KB24" i="2"/>
  <c r="JP24" i="2"/>
  <c r="JI24" i="2"/>
  <c r="IW24" i="2"/>
  <c r="IP24" i="2"/>
  <c r="ID24" i="2"/>
  <c r="HW24" i="2"/>
  <c r="HK24" i="2"/>
  <c r="HD24" i="2"/>
  <c r="GR24" i="2"/>
  <c r="GK24" i="2"/>
  <c r="FY24" i="2"/>
  <c r="FR24" i="2"/>
  <c r="FF24" i="2"/>
  <c r="EY24" i="2"/>
  <c r="EM24" i="2"/>
  <c r="EF24" i="2"/>
  <c r="DT24" i="2"/>
  <c r="DM24" i="2"/>
  <c r="DA24" i="2"/>
  <c r="CT24" i="2"/>
  <c r="CH24" i="2"/>
  <c r="CA24" i="2"/>
  <c r="BO24" i="2"/>
  <c r="BH24" i="2"/>
  <c r="AV24" i="2"/>
  <c r="AO24" i="2"/>
  <c r="AC24" i="2"/>
  <c r="V24" i="2"/>
  <c r="K24" i="2"/>
  <c r="KI23" i="2"/>
  <c r="KB23" i="2"/>
  <c r="JP23" i="2"/>
  <c r="JI23" i="2"/>
  <c r="IW23" i="2"/>
  <c r="IP23" i="2"/>
  <c r="ID23" i="2"/>
  <c r="HW23" i="2"/>
  <c r="HK23" i="2"/>
  <c r="HD23" i="2"/>
  <c r="GR23" i="2"/>
  <c r="GK23" i="2"/>
  <c r="FY23" i="2"/>
  <c r="FR23" i="2"/>
  <c r="FF23" i="2"/>
  <c r="EY23" i="2"/>
  <c r="EM23" i="2"/>
  <c r="EF23" i="2"/>
  <c r="DT23" i="2"/>
  <c r="DM23" i="2"/>
  <c r="DA23" i="2"/>
  <c r="CT23" i="2"/>
  <c r="CH23" i="2"/>
  <c r="CA23" i="2"/>
  <c r="BO23" i="2"/>
  <c r="BH23" i="2"/>
  <c r="AV23" i="2"/>
  <c r="AO23" i="2"/>
  <c r="AC23" i="2"/>
  <c r="V23" i="2"/>
  <c r="K23" i="2"/>
  <c r="KI22" i="2"/>
  <c r="KB22" i="2"/>
  <c r="JP22" i="2"/>
  <c r="JI22" i="2"/>
  <c r="IW22" i="2"/>
  <c r="IP22" i="2"/>
  <c r="ID22" i="2"/>
  <c r="HW22" i="2"/>
  <c r="HK22" i="2"/>
  <c r="HD22" i="2"/>
  <c r="GR22" i="2"/>
  <c r="GK22" i="2"/>
  <c r="FY22" i="2"/>
  <c r="FR22" i="2"/>
  <c r="FF22" i="2"/>
  <c r="EY22" i="2"/>
  <c r="EM22" i="2"/>
  <c r="EF22" i="2"/>
  <c r="DT22" i="2"/>
  <c r="DM22" i="2"/>
  <c r="DA22" i="2"/>
  <c r="CT22" i="2"/>
  <c r="CH22" i="2"/>
  <c r="CA22" i="2"/>
  <c r="BO22" i="2"/>
  <c r="BH22" i="2"/>
  <c r="AV22" i="2"/>
  <c r="AO22" i="2"/>
  <c r="AC22" i="2"/>
  <c r="V22" i="2"/>
  <c r="K22" i="2"/>
  <c r="KI21" i="2"/>
  <c r="KB21" i="2"/>
  <c r="JP21" i="2"/>
  <c r="JI21" i="2"/>
  <c r="IW21" i="2"/>
  <c r="IP21" i="2"/>
  <c r="ID21" i="2"/>
  <c r="HW21" i="2"/>
  <c r="HK21" i="2"/>
  <c r="HD21" i="2"/>
  <c r="GR21" i="2"/>
  <c r="GK21" i="2"/>
  <c r="FY21" i="2"/>
  <c r="FR21" i="2"/>
  <c r="FF21" i="2"/>
  <c r="EY21" i="2"/>
  <c r="EM21" i="2"/>
  <c r="EF21" i="2"/>
  <c r="DT21" i="2"/>
  <c r="DM21" i="2"/>
  <c r="DA21" i="2"/>
  <c r="CT21" i="2"/>
  <c r="CH21" i="2"/>
  <c r="CA21" i="2"/>
  <c r="BO21" i="2"/>
  <c r="BH21" i="2"/>
  <c r="AV21" i="2"/>
  <c r="AO21" i="2"/>
  <c r="AC21" i="2"/>
  <c r="V21" i="2"/>
  <c r="K21" i="2"/>
  <c r="KI20" i="2"/>
  <c r="KB20" i="2"/>
  <c r="JP20" i="2"/>
  <c r="JI20" i="2"/>
  <c r="IW20" i="2"/>
  <c r="IP20" i="2"/>
  <c r="ID20" i="2"/>
  <c r="HW20" i="2"/>
  <c r="HK20" i="2"/>
  <c r="HD20" i="2"/>
  <c r="GR20" i="2"/>
  <c r="GK20" i="2"/>
  <c r="FY20" i="2"/>
  <c r="FR20" i="2"/>
  <c r="FF20" i="2"/>
  <c r="EY20" i="2"/>
  <c r="EM20" i="2"/>
  <c r="EF20" i="2"/>
  <c r="DT20" i="2"/>
  <c r="DM20" i="2"/>
  <c r="DA20" i="2"/>
  <c r="CT20" i="2"/>
  <c r="CH20" i="2"/>
  <c r="CA20" i="2"/>
  <c r="BO20" i="2"/>
  <c r="BH20" i="2"/>
  <c r="AV20" i="2"/>
  <c r="AO20" i="2"/>
  <c r="AC20" i="2"/>
  <c r="V20" i="2"/>
  <c r="K20" i="2"/>
  <c r="KI19" i="2"/>
  <c r="KB19" i="2"/>
  <c r="JP19" i="2"/>
  <c r="JI19" i="2"/>
  <c r="IW19" i="2"/>
  <c r="IP19" i="2"/>
  <c r="ID19" i="2"/>
  <c r="HW19" i="2"/>
  <c r="HK19" i="2"/>
  <c r="HD19" i="2"/>
  <c r="GR19" i="2"/>
  <c r="GK19" i="2"/>
  <c r="FY19" i="2"/>
  <c r="FR19" i="2"/>
  <c r="FF19" i="2"/>
  <c r="EY19" i="2"/>
  <c r="EM19" i="2"/>
  <c r="EF19" i="2"/>
  <c r="DT19" i="2"/>
  <c r="DM19" i="2"/>
  <c r="DA19" i="2"/>
  <c r="CT19" i="2"/>
  <c r="CH19" i="2"/>
  <c r="CA19" i="2"/>
  <c r="BO19" i="2"/>
  <c r="BH19" i="2"/>
  <c r="AV19" i="2"/>
  <c r="AO19" i="2"/>
  <c r="AC19" i="2"/>
  <c r="V19" i="2"/>
  <c r="K19" i="2"/>
  <c r="KI18" i="2"/>
  <c r="KB18" i="2"/>
  <c r="JP18" i="2"/>
  <c r="JI18" i="2"/>
  <c r="IW18" i="2"/>
  <c r="IP18" i="2"/>
  <c r="ID18" i="2"/>
  <c r="HW18" i="2"/>
  <c r="HK18" i="2"/>
  <c r="HD18" i="2"/>
  <c r="GR18" i="2"/>
  <c r="GK18" i="2"/>
  <c r="FY18" i="2"/>
  <c r="FR18" i="2"/>
  <c r="FF18" i="2"/>
  <c r="EY18" i="2"/>
  <c r="EM18" i="2"/>
  <c r="EF18" i="2"/>
  <c r="DT18" i="2"/>
  <c r="DM18" i="2"/>
  <c r="DA18" i="2"/>
  <c r="CT18" i="2"/>
  <c r="CH18" i="2"/>
  <c r="CA18" i="2"/>
  <c r="BO18" i="2"/>
  <c r="BH18" i="2"/>
  <c r="AV18" i="2"/>
  <c r="AO18" i="2"/>
  <c r="AC18" i="2"/>
  <c r="V18" i="2"/>
  <c r="K18" i="2"/>
  <c r="KI17" i="2"/>
  <c r="KB17" i="2"/>
  <c r="JP17" i="2"/>
  <c r="JI17" i="2"/>
  <c r="IW17" i="2"/>
  <c r="IP17" i="2"/>
  <c r="ID17" i="2"/>
  <c r="HW17" i="2"/>
  <c r="HK17" i="2"/>
  <c r="HD17" i="2"/>
  <c r="GR17" i="2"/>
  <c r="GK17" i="2"/>
  <c r="FY17" i="2"/>
  <c r="FR17" i="2"/>
  <c r="FF17" i="2"/>
  <c r="EY17" i="2"/>
  <c r="EM17" i="2"/>
  <c r="EF17" i="2"/>
  <c r="DT17" i="2"/>
  <c r="DM17" i="2"/>
  <c r="DA17" i="2"/>
  <c r="CT17" i="2"/>
  <c r="CH17" i="2"/>
  <c r="CA17" i="2"/>
  <c r="BO17" i="2"/>
  <c r="BH17" i="2"/>
  <c r="AV17" i="2"/>
  <c r="AO17" i="2"/>
  <c r="AC17" i="2"/>
  <c r="V17" i="2"/>
  <c r="K17" i="2"/>
  <c r="KI16" i="2"/>
  <c r="KB16" i="2"/>
  <c r="JP16" i="2"/>
  <c r="JI16" i="2"/>
  <c r="IW16" i="2"/>
  <c r="IP16" i="2"/>
  <c r="ID16" i="2"/>
  <c r="HW16" i="2"/>
  <c r="HK16" i="2"/>
  <c r="HD16" i="2"/>
  <c r="GR16" i="2"/>
  <c r="GK16" i="2"/>
  <c r="FY16" i="2"/>
  <c r="FR16" i="2"/>
  <c r="FF16" i="2"/>
  <c r="EY16" i="2"/>
  <c r="EM16" i="2"/>
  <c r="EF16" i="2"/>
  <c r="DT16" i="2"/>
  <c r="DM16" i="2"/>
  <c r="DA16" i="2"/>
  <c r="CT16" i="2"/>
  <c r="CH16" i="2"/>
  <c r="CA16" i="2"/>
  <c r="BO16" i="2"/>
  <c r="BH16" i="2"/>
  <c r="AV16" i="2"/>
  <c r="AO16" i="2"/>
  <c r="AC16" i="2"/>
  <c r="V16" i="2"/>
  <c r="K16" i="2"/>
  <c r="KI15" i="2"/>
  <c r="KB15" i="2"/>
  <c r="JP15" i="2"/>
  <c r="JI15" i="2"/>
  <c r="IW15" i="2"/>
  <c r="IP15" i="2"/>
  <c r="ID15" i="2"/>
  <c r="HW15" i="2"/>
  <c r="HK15" i="2"/>
  <c r="HD15" i="2"/>
  <c r="GR15" i="2"/>
  <c r="GK15" i="2"/>
  <c r="FY15" i="2"/>
  <c r="FR15" i="2"/>
  <c r="FF15" i="2"/>
  <c r="EY15" i="2"/>
  <c r="EM15" i="2"/>
  <c r="EF15" i="2"/>
  <c r="DT15" i="2"/>
  <c r="DM15" i="2"/>
  <c r="DA15" i="2"/>
  <c r="CT15" i="2"/>
  <c r="CH15" i="2"/>
  <c r="CA15" i="2"/>
  <c r="BO15" i="2"/>
  <c r="BH15" i="2"/>
  <c r="AV15" i="2"/>
  <c r="AO15" i="2"/>
  <c r="AC15" i="2"/>
  <c r="V15" i="2"/>
  <c r="K15" i="2"/>
  <c r="KI14" i="2"/>
  <c r="KB14" i="2"/>
  <c r="JP14" i="2"/>
  <c r="JI14" i="2"/>
  <c r="IW14" i="2"/>
  <c r="IP14" i="2"/>
  <c r="ID14" i="2"/>
  <c r="HW14" i="2"/>
  <c r="HK14" i="2"/>
  <c r="HD14" i="2"/>
  <c r="GR14" i="2"/>
  <c r="GK14" i="2"/>
  <c r="FY14" i="2"/>
  <c r="FR14" i="2"/>
  <c r="FF14" i="2"/>
  <c r="EY14" i="2"/>
  <c r="EM14" i="2"/>
  <c r="EF14" i="2"/>
  <c r="DT14" i="2"/>
  <c r="DM14" i="2"/>
  <c r="DA14" i="2"/>
  <c r="CT14" i="2"/>
  <c r="CH14" i="2"/>
  <c r="CA14" i="2"/>
  <c r="BO14" i="2"/>
  <c r="BH14" i="2"/>
  <c r="AV14" i="2"/>
  <c r="AO14" i="2"/>
  <c r="AC14" i="2"/>
  <c r="V14" i="2"/>
  <c r="K14" i="2"/>
  <c r="KI13" i="2"/>
  <c r="KB13" i="2"/>
  <c r="JP13" i="2"/>
  <c r="JI13" i="2"/>
  <c r="IW13" i="2"/>
  <c r="IP13" i="2"/>
  <c r="ID13" i="2"/>
  <c r="HW13" i="2"/>
  <c r="HK13" i="2"/>
  <c r="HD13" i="2"/>
  <c r="GR13" i="2"/>
  <c r="GK13" i="2"/>
  <c r="FY13" i="2"/>
  <c r="FR13" i="2"/>
  <c r="FF13" i="2"/>
  <c r="EY13" i="2"/>
  <c r="EM13" i="2"/>
  <c r="EF13" i="2"/>
  <c r="DT13" i="2"/>
  <c r="DM13" i="2"/>
  <c r="DA13" i="2"/>
  <c r="CT13" i="2"/>
  <c r="CH13" i="2"/>
  <c r="CA13" i="2"/>
  <c r="BO13" i="2"/>
  <c r="BH13" i="2"/>
  <c r="AV13" i="2"/>
  <c r="AO13" i="2"/>
  <c r="AC13" i="2"/>
  <c r="V13" i="2"/>
  <c r="K13" i="2"/>
  <c r="KI12" i="2"/>
  <c r="KB12" i="2"/>
  <c r="JP12" i="2"/>
  <c r="JI12" i="2"/>
  <c r="IW12" i="2"/>
  <c r="IP12" i="2"/>
  <c r="ID12" i="2"/>
  <c r="HW12" i="2"/>
  <c r="HK12" i="2"/>
  <c r="HD12" i="2"/>
  <c r="GR12" i="2"/>
  <c r="GK12" i="2"/>
  <c r="FY12" i="2"/>
  <c r="FR12" i="2"/>
  <c r="FF12" i="2"/>
  <c r="EY12" i="2"/>
  <c r="EM12" i="2"/>
  <c r="EF12" i="2"/>
  <c r="DT12" i="2"/>
  <c r="DM12" i="2"/>
  <c r="DA12" i="2"/>
  <c r="CT12" i="2"/>
  <c r="CH12" i="2"/>
  <c r="CA12" i="2"/>
  <c r="BO12" i="2"/>
  <c r="BH12" i="2"/>
  <c r="AV12" i="2"/>
  <c r="AO12" i="2"/>
  <c r="AC12" i="2"/>
  <c r="V12" i="2"/>
  <c r="K12" i="2"/>
  <c r="KI11" i="2"/>
  <c r="KB11" i="2"/>
  <c r="JP11" i="2"/>
  <c r="JI11" i="2"/>
  <c r="IW11" i="2"/>
  <c r="IP11" i="2"/>
  <c r="ID11" i="2"/>
  <c r="HW11" i="2"/>
  <c r="HK11" i="2"/>
  <c r="HD11" i="2"/>
  <c r="GR11" i="2"/>
  <c r="GK11" i="2"/>
  <c r="FY11" i="2"/>
  <c r="FR11" i="2"/>
  <c r="FF11" i="2"/>
  <c r="EY11" i="2"/>
  <c r="EM11" i="2"/>
  <c r="EF11" i="2"/>
  <c r="DT11" i="2"/>
  <c r="DM11" i="2"/>
  <c r="DA11" i="2"/>
  <c r="CT11" i="2"/>
  <c r="CH11" i="2"/>
  <c r="CA11" i="2"/>
  <c r="BO11" i="2"/>
  <c r="BH11" i="2"/>
  <c r="AV11" i="2"/>
  <c r="AO11" i="2"/>
  <c r="AC11" i="2"/>
  <c r="V11" i="2"/>
  <c r="K11" i="2"/>
  <c r="KI10" i="2"/>
  <c r="KB10" i="2"/>
  <c r="JP10" i="2"/>
  <c r="JI10" i="2"/>
  <c r="IW10" i="2"/>
  <c r="IP10" i="2"/>
  <c r="ID10" i="2"/>
  <c r="HW10" i="2"/>
  <c r="HK10" i="2"/>
  <c r="HD10" i="2"/>
  <c r="GR10" i="2"/>
  <c r="GK10" i="2"/>
  <c r="FY10" i="2"/>
  <c r="FR10" i="2"/>
  <c r="FF10" i="2"/>
  <c r="EY10" i="2"/>
  <c r="EM10" i="2"/>
  <c r="EF10" i="2"/>
  <c r="DT10" i="2"/>
  <c r="DM10" i="2"/>
  <c r="DA10" i="2"/>
  <c r="CT10" i="2"/>
  <c r="CH10" i="2"/>
  <c r="CA10" i="2"/>
  <c r="BO10" i="2"/>
  <c r="BH10" i="2"/>
  <c r="AV10" i="2"/>
  <c r="AO10" i="2"/>
  <c r="AC10" i="2"/>
  <c r="V10" i="2"/>
  <c r="K10" i="2"/>
  <c r="KI9" i="2"/>
  <c r="KB9" i="2"/>
  <c r="JP9" i="2"/>
  <c r="JI9" i="2"/>
  <c r="IW9" i="2"/>
  <c r="IP9" i="2"/>
  <c r="ID9" i="2"/>
  <c r="HW9" i="2"/>
  <c r="HK9" i="2"/>
  <c r="HD9" i="2"/>
  <c r="GR9" i="2"/>
  <c r="GK9" i="2"/>
  <c r="FY9" i="2"/>
  <c r="FR9" i="2"/>
  <c r="FF9" i="2"/>
  <c r="EY9" i="2"/>
  <c r="EM9" i="2"/>
  <c r="EF9" i="2"/>
  <c r="DT9" i="2"/>
  <c r="DM9" i="2"/>
  <c r="DA9" i="2"/>
  <c r="CT9" i="2"/>
  <c r="CH9" i="2"/>
  <c r="CA9" i="2"/>
  <c r="BO9" i="2"/>
  <c r="BH9" i="2"/>
  <c r="AV9" i="2"/>
  <c r="AO9" i="2"/>
  <c r="AC9" i="2"/>
  <c r="V9" i="2"/>
  <c r="K9" i="2"/>
  <c r="KI8" i="2"/>
  <c r="KB8" i="2"/>
  <c r="JP8" i="2"/>
  <c r="JI8" i="2"/>
  <c r="IW8" i="2"/>
  <c r="IP8" i="2"/>
  <c r="ID8" i="2"/>
  <c r="HW8" i="2"/>
  <c r="HK8" i="2"/>
  <c r="HD8" i="2"/>
  <c r="GR8" i="2"/>
  <c r="GK8" i="2"/>
  <c r="FY8" i="2"/>
  <c r="FR8" i="2"/>
  <c r="FF8" i="2"/>
  <c r="EY8" i="2"/>
  <c r="EM8" i="2"/>
  <c r="EF8" i="2"/>
  <c r="DT8" i="2"/>
  <c r="DM8" i="2"/>
  <c r="DA8" i="2"/>
  <c r="CT8" i="2"/>
  <c r="CH8" i="2"/>
  <c r="CA8" i="2"/>
  <c r="BO8" i="2"/>
  <c r="BH8" i="2"/>
  <c r="AV8" i="2"/>
  <c r="AO8" i="2"/>
  <c r="AC8" i="2"/>
  <c r="V8" i="2"/>
  <c r="K8" i="2"/>
  <c r="KI7" i="2"/>
  <c r="KB7" i="2"/>
  <c r="JP7" i="2"/>
  <c r="JI7" i="2"/>
  <c r="IW7" i="2"/>
  <c r="IP7" i="2"/>
  <c r="ID7" i="2"/>
  <c r="HW7" i="2"/>
  <c r="HK7" i="2"/>
  <c r="HD7" i="2"/>
  <c r="GR7" i="2"/>
  <c r="GK7" i="2"/>
  <c r="FY7" i="2"/>
  <c r="FR7" i="2"/>
  <c r="FF7" i="2"/>
  <c r="EY7" i="2"/>
  <c r="EM7" i="2"/>
  <c r="EF7" i="2"/>
  <c r="DT7" i="2"/>
  <c r="DM7" i="2"/>
  <c r="DA7" i="2"/>
  <c r="CT7" i="2"/>
  <c r="CH7" i="2"/>
  <c r="CA7" i="2"/>
  <c r="BO7" i="2"/>
  <c r="BH7" i="2"/>
  <c r="AV7" i="2"/>
  <c r="AO7" i="2"/>
  <c r="AC7" i="2"/>
  <c r="V7" i="2"/>
  <c r="K7" i="2"/>
  <c r="KI6" i="2"/>
  <c r="KB6" i="2"/>
  <c r="JP6" i="2"/>
  <c r="JI6" i="2"/>
  <c r="IW6" i="2"/>
  <c r="IP6" i="2"/>
  <c r="ID6" i="2"/>
  <c r="HW6" i="2"/>
  <c r="HK6" i="2"/>
  <c r="HD6" i="2"/>
  <c r="GR6" i="2"/>
  <c r="GK6" i="2"/>
  <c r="FY6" i="2"/>
  <c r="FR6" i="2"/>
  <c r="FF6" i="2"/>
  <c r="EY6" i="2"/>
  <c r="EM6" i="2"/>
  <c r="EF6" i="2"/>
  <c r="DT6" i="2"/>
  <c r="DM6" i="2"/>
  <c r="DA6" i="2"/>
  <c r="CT6" i="2"/>
  <c r="CH6" i="2"/>
  <c r="CA6" i="2"/>
  <c r="BO6" i="2"/>
  <c r="BH6" i="2"/>
  <c r="AV6" i="2"/>
  <c r="AO6" i="2"/>
  <c r="AC6" i="2"/>
  <c r="V6" i="2"/>
  <c r="K6" i="2"/>
  <c r="KI5" i="2"/>
  <c r="KB5" i="2"/>
  <c r="JP5" i="2"/>
  <c r="JI5" i="2"/>
  <c r="IW5" i="2"/>
  <c r="IP5" i="2"/>
  <c r="ID5" i="2"/>
  <c r="HW5" i="2"/>
  <c r="HK5" i="2"/>
  <c r="HD5" i="2"/>
  <c r="GR5" i="2"/>
  <c r="GK5" i="2"/>
  <c r="FY5" i="2"/>
  <c r="FR5" i="2"/>
  <c r="FF5" i="2"/>
  <c r="EY5" i="2"/>
  <c r="EM5" i="2"/>
  <c r="EF5" i="2"/>
  <c r="DT5" i="2"/>
  <c r="DM5" i="2"/>
  <c r="DA5" i="2"/>
  <c r="CT5" i="2"/>
  <c r="CH5" i="2"/>
  <c r="CA5" i="2"/>
  <c r="BO5" i="2"/>
  <c r="BH5" i="2"/>
  <c r="AV5" i="2"/>
  <c r="AO5" i="2"/>
  <c r="AC5" i="2"/>
  <c r="V5" i="2"/>
  <c r="K5"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17" i="2"/>
  <c r="F16" i="2"/>
  <c r="F15" i="2"/>
  <c r="F14" i="2"/>
  <c r="F13" i="2"/>
  <c r="F12" i="2"/>
  <c r="F11" i="2"/>
  <c r="F10" i="2"/>
  <c r="F9" i="2"/>
  <c r="F8" i="2"/>
  <c r="F7" i="2"/>
  <c r="F6" i="2"/>
  <c r="F5" i="2"/>
  <c r="A54" i="59" l="1"/>
  <c r="A53" i="59"/>
  <c r="A52" i="59"/>
  <c r="A51" i="59"/>
  <c r="A50" i="59"/>
  <c r="A49" i="59"/>
  <c r="A48" i="59"/>
  <c r="A47" i="59"/>
  <c r="A46" i="59"/>
  <c r="A45" i="59"/>
  <c r="A44" i="59"/>
  <c r="A43" i="59"/>
  <c r="A42" i="59"/>
  <c r="A41" i="59"/>
  <c r="A40" i="59"/>
  <c r="A39" i="59"/>
  <c r="A38" i="59"/>
  <c r="A37" i="59"/>
  <c r="A36" i="59"/>
  <c r="A35" i="59"/>
  <c r="A34" i="59"/>
  <c r="A33" i="59"/>
  <c r="A32" i="59"/>
  <c r="A31" i="59"/>
  <c r="A30" i="59"/>
  <c r="A29" i="59"/>
  <c r="A28" i="59"/>
  <c r="A27" i="59"/>
  <c r="A26" i="59"/>
  <c r="A25" i="59"/>
  <c r="A24" i="59"/>
  <c r="A23" i="59"/>
  <c r="A22" i="59"/>
  <c r="A21" i="59"/>
  <c r="A20" i="59"/>
  <c r="A19" i="59"/>
  <c r="A18" i="59"/>
  <c r="A17" i="59"/>
  <c r="A16" i="59"/>
  <c r="A15" i="59"/>
  <c r="A14" i="59"/>
  <c r="A13" i="59"/>
  <c r="A12" i="59"/>
  <c r="A11" i="59"/>
  <c r="A10" i="59"/>
  <c r="A9" i="59"/>
  <c r="A8" i="59"/>
  <c r="A7" i="59"/>
  <c r="A6" i="59"/>
  <c r="A5" i="59"/>
  <c r="B2" i="59"/>
  <c r="KH54" i="2" l="1"/>
  <c r="KH53" i="2"/>
  <c r="KH52" i="2"/>
  <c r="KH51" i="2"/>
  <c r="KH50" i="2"/>
  <c r="KH49" i="2"/>
  <c r="KH48" i="2"/>
  <c r="KH47" i="2"/>
  <c r="KH46" i="2"/>
  <c r="KH45" i="2"/>
  <c r="KH44" i="2"/>
  <c r="KH43" i="2"/>
  <c r="KH42" i="2"/>
  <c r="KH41" i="2"/>
  <c r="KH40" i="2"/>
  <c r="KH39" i="2"/>
  <c r="KH38" i="2"/>
  <c r="KH37" i="2"/>
  <c r="KH36" i="2"/>
  <c r="KH35" i="2"/>
  <c r="KH34" i="2"/>
  <c r="KH33" i="2"/>
  <c r="KH32" i="2"/>
  <c r="KH31" i="2"/>
  <c r="KH30" i="2"/>
  <c r="KH29" i="2"/>
  <c r="KH28" i="2"/>
  <c r="KH27" i="2"/>
  <c r="KH26" i="2"/>
  <c r="KH25" i="2"/>
  <c r="KH24" i="2"/>
  <c r="KH23" i="2"/>
  <c r="KH22" i="2"/>
  <c r="KH21" i="2"/>
  <c r="KH20" i="2"/>
  <c r="KH19" i="2"/>
  <c r="KH18" i="2"/>
  <c r="KH17" i="2"/>
  <c r="KH16" i="2"/>
  <c r="KH15" i="2"/>
  <c r="KH14" i="2"/>
  <c r="KH13" i="2"/>
  <c r="KH12" i="2"/>
  <c r="KH11" i="2"/>
  <c r="KH10" i="2"/>
  <c r="KH9" i="2"/>
  <c r="KH8" i="2"/>
  <c r="KH7" i="2"/>
  <c r="KH6" i="2"/>
  <c r="KH5" i="2"/>
  <c r="KE54" i="2"/>
  <c r="KE53" i="2"/>
  <c r="KE52" i="2"/>
  <c r="KE51" i="2"/>
  <c r="KE50" i="2"/>
  <c r="KE49" i="2"/>
  <c r="KE48" i="2"/>
  <c r="KE47" i="2"/>
  <c r="KE46" i="2"/>
  <c r="KE45" i="2"/>
  <c r="KE44" i="2"/>
  <c r="KE43" i="2"/>
  <c r="KE42" i="2"/>
  <c r="KE41" i="2"/>
  <c r="KE40" i="2"/>
  <c r="KE39" i="2"/>
  <c r="KE38" i="2"/>
  <c r="KE37" i="2"/>
  <c r="KE36" i="2"/>
  <c r="KE35" i="2"/>
  <c r="KE34" i="2"/>
  <c r="KE33" i="2"/>
  <c r="KE32" i="2"/>
  <c r="KE31" i="2"/>
  <c r="KE30" i="2"/>
  <c r="KE29" i="2"/>
  <c r="KE28" i="2"/>
  <c r="KE27" i="2"/>
  <c r="KE26" i="2"/>
  <c r="KE25" i="2"/>
  <c r="KE24" i="2"/>
  <c r="KE23" i="2"/>
  <c r="KE22" i="2"/>
  <c r="KE21" i="2"/>
  <c r="KE20" i="2"/>
  <c r="KE19" i="2"/>
  <c r="KE18" i="2"/>
  <c r="KE17" i="2"/>
  <c r="KE16" i="2"/>
  <c r="KE15" i="2"/>
  <c r="KE14" i="2"/>
  <c r="KE13" i="2"/>
  <c r="KE12" i="2"/>
  <c r="KE11" i="2"/>
  <c r="KE10" i="2"/>
  <c r="KE9" i="2"/>
  <c r="KE8" i="2"/>
  <c r="KE7" i="2"/>
  <c r="KE6" i="2"/>
  <c r="KE5" i="2"/>
  <c r="KA54" i="2"/>
  <c r="KA53" i="2"/>
  <c r="KA52" i="2"/>
  <c r="KA51" i="2"/>
  <c r="KA50" i="2"/>
  <c r="KA49" i="2"/>
  <c r="KA48" i="2"/>
  <c r="KA47" i="2"/>
  <c r="KA46" i="2"/>
  <c r="KA45" i="2"/>
  <c r="KA44" i="2"/>
  <c r="KA43" i="2"/>
  <c r="KA42" i="2"/>
  <c r="KA41" i="2"/>
  <c r="KA40" i="2"/>
  <c r="KA39" i="2"/>
  <c r="KA38" i="2"/>
  <c r="KA37" i="2"/>
  <c r="KA36" i="2"/>
  <c r="KA35" i="2"/>
  <c r="KA34" i="2"/>
  <c r="KA33" i="2"/>
  <c r="KA32" i="2"/>
  <c r="KA31" i="2"/>
  <c r="KA30" i="2"/>
  <c r="KA29" i="2"/>
  <c r="KA28" i="2"/>
  <c r="KA27" i="2"/>
  <c r="KA26" i="2"/>
  <c r="KA25" i="2"/>
  <c r="KA24" i="2"/>
  <c r="KA23" i="2"/>
  <c r="KA22" i="2"/>
  <c r="KA21" i="2"/>
  <c r="KA20" i="2"/>
  <c r="KA19" i="2"/>
  <c r="KA18" i="2"/>
  <c r="KA17" i="2"/>
  <c r="KA16" i="2"/>
  <c r="KA15" i="2"/>
  <c r="KA14" i="2"/>
  <c r="KA13" i="2"/>
  <c r="KA12" i="2"/>
  <c r="KA11" i="2"/>
  <c r="KA10" i="2"/>
  <c r="KA9" i="2"/>
  <c r="KA8" i="2"/>
  <c r="KA7" i="2"/>
  <c r="KA6" i="2"/>
  <c r="KA5" i="2"/>
  <c r="JW54" i="2"/>
  <c r="JW53" i="2"/>
  <c r="JW52" i="2"/>
  <c r="JW51" i="2"/>
  <c r="JW50" i="2"/>
  <c r="JW49" i="2"/>
  <c r="JW48" i="2"/>
  <c r="JW47" i="2"/>
  <c r="JW46" i="2"/>
  <c r="JW45" i="2"/>
  <c r="JW44" i="2"/>
  <c r="JW43" i="2"/>
  <c r="JW42" i="2"/>
  <c r="JW41" i="2"/>
  <c r="JW40" i="2"/>
  <c r="JW39" i="2"/>
  <c r="JW38" i="2"/>
  <c r="JW37" i="2"/>
  <c r="JW36" i="2"/>
  <c r="JW35" i="2"/>
  <c r="JW34" i="2"/>
  <c r="JW33" i="2"/>
  <c r="JW32" i="2"/>
  <c r="JW31" i="2"/>
  <c r="JW30" i="2"/>
  <c r="JW29" i="2"/>
  <c r="JW28" i="2"/>
  <c r="JW27" i="2"/>
  <c r="JW26" i="2"/>
  <c r="JW25" i="2"/>
  <c r="JW24" i="2"/>
  <c r="JW23" i="2"/>
  <c r="JW22" i="2"/>
  <c r="JW21" i="2"/>
  <c r="JW20" i="2"/>
  <c r="JW19" i="2"/>
  <c r="JW18" i="2"/>
  <c r="JW17" i="2"/>
  <c r="JW16" i="2"/>
  <c r="JW15" i="2"/>
  <c r="JW14" i="2"/>
  <c r="JW13" i="2"/>
  <c r="JW12" i="2"/>
  <c r="JW11" i="2"/>
  <c r="JW10" i="2"/>
  <c r="JW9" i="2"/>
  <c r="JW8" i="2"/>
  <c r="JW7" i="2"/>
  <c r="JW6" i="2"/>
  <c r="JW5" i="2"/>
  <c r="JO54" i="2"/>
  <c r="JO53" i="2"/>
  <c r="JO52" i="2"/>
  <c r="JO51" i="2"/>
  <c r="JO50" i="2"/>
  <c r="JO49" i="2"/>
  <c r="JO48" i="2"/>
  <c r="JO47" i="2"/>
  <c r="JO46" i="2"/>
  <c r="JO45" i="2"/>
  <c r="JO44" i="2"/>
  <c r="JO43" i="2"/>
  <c r="JO42" i="2"/>
  <c r="JO41" i="2"/>
  <c r="JO40" i="2"/>
  <c r="JO39" i="2"/>
  <c r="JO38" i="2"/>
  <c r="JO37" i="2"/>
  <c r="JO36" i="2"/>
  <c r="JO35" i="2"/>
  <c r="JO34" i="2"/>
  <c r="JO33" i="2"/>
  <c r="JO32" i="2"/>
  <c r="JO31" i="2"/>
  <c r="JO30" i="2"/>
  <c r="JO29" i="2"/>
  <c r="JO28" i="2"/>
  <c r="JO27" i="2"/>
  <c r="JO26" i="2"/>
  <c r="JO25" i="2"/>
  <c r="JO24" i="2"/>
  <c r="JO23" i="2"/>
  <c r="JO22" i="2"/>
  <c r="JO21" i="2"/>
  <c r="JO20" i="2"/>
  <c r="JO19" i="2"/>
  <c r="JO18" i="2"/>
  <c r="JO17" i="2"/>
  <c r="JO16" i="2"/>
  <c r="JO15" i="2"/>
  <c r="JO14" i="2"/>
  <c r="JO13" i="2"/>
  <c r="JO12" i="2"/>
  <c r="JO11" i="2"/>
  <c r="JO10" i="2"/>
  <c r="JO9" i="2"/>
  <c r="JO8" i="2"/>
  <c r="JO7" i="2"/>
  <c r="JO6" i="2"/>
  <c r="JO5" i="2"/>
  <c r="JL54" i="2"/>
  <c r="JL53" i="2"/>
  <c r="JL52" i="2"/>
  <c r="JL51" i="2"/>
  <c r="JL50" i="2"/>
  <c r="JL49" i="2"/>
  <c r="JL48" i="2"/>
  <c r="JL47" i="2"/>
  <c r="JL46" i="2"/>
  <c r="JL45" i="2"/>
  <c r="JL44" i="2"/>
  <c r="JL43" i="2"/>
  <c r="JL42" i="2"/>
  <c r="JL41" i="2"/>
  <c r="JL40" i="2"/>
  <c r="JL39" i="2"/>
  <c r="JL38" i="2"/>
  <c r="JL37" i="2"/>
  <c r="JL36" i="2"/>
  <c r="JL35" i="2"/>
  <c r="JL34" i="2"/>
  <c r="JL33" i="2"/>
  <c r="JL32" i="2"/>
  <c r="JL31" i="2"/>
  <c r="JL30" i="2"/>
  <c r="JL29" i="2"/>
  <c r="JL28" i="2"/>
  <c r="JL27" i="2"/>
  <c r="JL26" i="2"/>
  <c r="JL25" i="2"/>
  <c r="JL24" i="2"/>
  <c r="JL23" i="2"/>
  <c r="JL22" i="2"/>
  <c r="JL21" i="2"/>
  <c r="JL20" i="2"/>
  <c r="JL19" i="2"/>
  <c r="JL18" i="2"/>
  <c r="JL17" i="2"/>
  <c r="JL16" i="2"/>
  <c r="JL15" i="2"/>
  <c r="JL14" i="2"/>
  <c r="JL13" i="2"/>
  <c r="JL12" i="2"/>
  <c r="JL11" i="2"/>
  <c r="JL10" i="2"/>
  <c r="JL9" i="2"/>
  <c r="JL8" i="2"/>
  <c r="JL7" i="2"/>
  <c r="JL6" i="2"/>
  <c r="JL5" i="2"/>
  <c r="JH54" i="2"/>
  <c r="JH53" i="2"/>
  <c r="JH52" i="2"/>
  <c r="JH51" i="2"/>
  <c r="JH50" i="2"/>
  <c r="JH49" i="2"/>
  <c r="JH48" i="2"/>
  <c r="JH47" i="2"/>
  <c r="JH46" i="2"/>
  <c r="JH45" i="2"/>
  <c r="JH44" i="2"/>
  <c r="JH43" i="2"/>
  <c r="JH42" i="2"/>
  <c r="JH41" i="2"/>
  <c r="JH40" i="2"/>
  <c r="JH39" i="2"/>
  <c r="JH38" i="2"/>
  <c r="JH37" i="2"/>
  <c r="JH36" i="2"/>
  <c r="JH35" i="2"/>
  <c r="JH34" i="2"/>
  <c r="JH33" i="2"/>
  <c r="JH32" i="2"/>
  <c r="JH31" i="2"/>
  <c r="JH30" i="2"/>
  <c r="JH29" i="2"/>
  <c r="JH28" i="2"/>
  <c r="JH27" i="2"/>
  <c r="JH26" i="2"/>
  <c r="JH25" i="2"/>
  <c r="JH24" i="2"/>
  <c r="JH23" i="2"/>
  <c r="JH22" i="2"/>
  <c r="JH21" i="2"/>
  <c r="JH20" i="2"/>
  <c r="JH19" i="2"/>
  <c r="JH18" i="2"/>
  <c r="JH17" i="2"/>
  <c r="JH16" i="2"/>
  <c r="JH15" i="2"/>
  <c r="JH14" i="2"/>
  <c r="JH13" i="2"/>
  <c r="JH12" i="2"/>
  <c r="JH11" i="2"/>
  <c r="JH10" i="2"/>
  <c r="JH9" i="2"/>
  <c r="JH8" i="2"/>
  <c r="JH7" i="2"/>
  <c r="JH6" i="2"/>
  <c r="JH5" i="2"/>
  <c r="JD54" i="2"/>
  <c r="JD53" i="2"/>
  <c r="JD52" i="2"/>
  <c r="JD51" i="2"/>
  <c r="JD50" i="2"/>
  <c r="JD49" i="2"/>
  <c r="JD48" i="2"/>
  <c r="JD47" i="2"/>
  <c r="JD46" i="2"/>
  <c r="JD45" i="2"/>
  <c r="JD44" i="2"/>
  <c r="JD43" i="2"/>
  <c r="JD42" i="2"/>
  <c r="JD41" i="2"/>
  <c r="JD40" i="2"/>
  <c r="JD39" i="2"/>
  <c r="JD38" i="2"/>
  <c r="JD37" i="2"/>
  <c r="JD36" i="2"/>
  <c r="JD35" i="2"/>
  <c r="JD34" i="2"/>
  <c r="JD33" i="2"/>
  <c r="JD32" i="2"/>
  <c r="JD31" i="2"/>
  <c r="JD30" i="2"/>
  <c r="JD29" i="2"/>
  <c r="JD28" i="2"/>
  <c r="JD27" i="2"/>
  <c r="JD26" i="2"/>
  <c r="JD25" i="2"/>
  <c r="JD24" i="2"/>
  <c r="JD23" i="2"/>
  <c r="JD22" i="2"/>
  <c r="JD21" i="2"/>
  <c r="JD20" i="2"/>
  <c r="JD19" i="2"/>
  <c r="JD18" i="2"/>
  <c r="JD17" i="2"/>
  <c r="JD16" i="2"/>
  <c r="JD15" i="2"/>
  <c r="JD14" i="2"/>
  <c r="JD13" i="2"/>
  <c r="JD12" i="2"/>
  <c r="JD11" i="2"/>
  <c r="JD10" i="2"/>
  <c r="JD9" i="2"/>
  <c r="JD8" i="2"/>
  <c r="JD7" i="2"/>
  <c r="JD6" i="2"/>
  <c r="JD5" i="2"/>
  <c r="IV54" i="2"/>
  <c r="IV53" i="2"/>
  <c r="IV52" i="2"/>
  <c r="IV51" i="2"/>
  <c r="IV50" i="2"/>
  <c r="IV49" i="2"/>
  <c r="IV48" i="2"/>
  <c r="IV47" i="2"/>
  <c r="IV46" i="2"/>
  <c r="IV45" i="2"/>
  <c r="IV44" i="2"/>
  <c r="IV43" i="2"/>
  <c r="IV42" i="2"/>
  <c r="IV41" i="2"/>
  <c r="IV40" i="2"/>
  <c r="IV39" i="2"/>
  <c r="IV38" i="2"/>
  <c r="IV37" i="2"/>
  <c r="IV36" i="2"/>
  <c r="IV35" i="2"/>
  <c r="IV34" i="2"/>
  <c r="IV33" i="2"/>
  <c r="IV32" i="2"/>
  <c r="IV31" i="2"/>
  <c r="IV30" i="2"/>
  <c r="IV29" i="2"/>
  <c r="IV28" i="2"/>
  <c r="IV27" i="2"/>
  <c r="IV26" i="2"/>
  <c r="IV25" i="2"/>
  <c r="IV24" i="2"/>
  <c r="IV23" i="2"/>
  <c r="IV22" i="2"/>
  <c r="IV21" i="2"/>
  <c r="IV20" i="2"/>
  <c r="IV19" i="2"/>
  <c r="IV18" i="2"/>
  <c r="IV17" i="2"/>
  <c r="IV16" i="2"/>
  <c r="IV15" i="2"/>
  <c r="IV14" i="2"/>
  <c r="IV13" i="2"/>
  <c r="IV12" i="2"/>
  <c r="IV11" i="2"/>
  <c r="IV10" i="2"/>
  <c r="IV9" i="2"/>
  <c r="IV8" i="2"/>
  <c r="IV7" i="2"/>
  <c r="IV6" i="2"/>
  <c r="IV5" i="2"/>
  <c r="IS54" i="2"/>
  <c r="IS53" i="2"/>
  <c r="IS52" i="2"/>
  <c r="IS51" i="2"/>
  <c r="IS50" i="2"/>
  <c r="IS49" i="2"/>
  <c r="IS48" i="2"/>
  <c r="IS47" i="2"/>
  <c r="IS46" i="2"/>
  <c r="IS45" i="2"/>
  <c r="IS44" i="2"/>
  <c r="IS43" i="2"/>
  <c r="IS42" i="2"/>
  <c r="IS41" i="2"/>
  <c r="IS40" i="2"/>
  <c r="IS39" i="2"/>
  <c r="IS38" i="2"/>
  <c r="IS37" i="2"/>
  <c r="IS36" i="2"/>
  <c r="IS35" i="2"/>
  <c r="IS34" i="2"/>
  <c r="IS33" i="2"/>
  <c r="IS32" i="2"/>
  <c r="IS31" i="2"/>
  <c r="IS30" i="2"/>
  <c r="IS29" i="2"/>
  <c r="IS28" i="2"/>
  <c r="IS27" i="2"/>
  <c r="IS26" i="2"/>
  <c r="IS25" i="2"/>
  <c r="IS24" i="2"/>
  <c r="IS23" i="2"/>
  <c r="IS22" i="2"/>
  <c r="IS21" i="2"/>
  <c r="IS20" i="2"/>
  <c r="IS19" i="2"/>
  <c r="IS18" i="2"/>
  <c r="IS17" i="2"/>
  <c r="IS16" i="2"/>
  <c r="IS15" i="2"/>
  <c r="IS14" i="2"/>
  <c r="IS13" i="2"/>
  <c r="IS12" i="2"/>
  <c r="IS11" i="2"/>
  <c r="IS10" i="2"/>
  <c r="IS9" i="2"/>
  <c r="IS8" i="2"/>
  <c r="IS7" i="2"/>
  <c r="IS6" i="2"/>
  <c r="IS5" i="2"/>
  <c r="IO54" i="2"/>
  <c r="IO53" i="2"/>
  <c r="IO52" i="2"/>
  <c r="IO51" i="2"/>
  <c r="IO50" i="2"/>
  <c r="IO49" i="2"/>
  <c r="IO48" i="2"/>
  <c r="IO47" i="2"/>
  <c r="IO46" i="2"/>
  <c r="IO45" i="2"/>
  <c r="IO44" i="2"/>
  <c r="IO43" i="2"/>
  <c r="IO42" i="2"/>
  <c r="IO41" i="2"/>
  <c r="IO40" i="2"/>
  <c r="IO39" i="2"/>
  <c r="IO38" i="2"/>
  <c r="IO37" i="2"/>
  <c r="IO36" i="2"/>
  <c r="IO35" i="2"/>
  <c r="IO34" i="2"/>
  <c r="IO33" i="2"/>
  <c r="IO32" i="2"/>
  <c r="IO31" i="2"/>
  <c r="IO30" i="2"/>
  <c r="IO29" i="2"/>
  <c r="IO28" i="2"/>
  <c r="IO27" i="2"/>
  <c r="IO26" i="2"/>
  <c r="IO25" i="2"/>
  <c r="IO24" i="2"/>
  <c r="IO23" i="2"/>
  <c r="IO22" i="2"/>
  <c r="IO21" i="2"/>
  <c r="IO20" i="2"/>
  <c r="IO19" i="2"/>
  <c r="IO18" i="2"/>
  <c r="IO17" i="2"/>
  <c r="IO16" i="2"/>
  <c r="IO15" i="2"/>
  <c r="IO14" i="2"/>
  <c r="IO13" i="2"/>
  <c r="IO12" i="2"/>
  <c r="IO11" i="2"/>
  <c r="IO10" i="2"/>
  <c r="IO9" i="2"/>
  <c r="IO8" i="2"/>
  <c r="IO7" i="2"/>
  <c r="IO6" i="2"/>
  <c r="IO5" i="2"/>
  <c r="IK54" i="2"/>
  <c r="IK53" i="2"/>
  <c r="IK52" i="2"/>
  <c r="IK51" i="2"/>
  <c r="IK50" i="2"/>
  <c r="IK49" i="2"/>
  <c r="IK48" i="2"/>
  <c r="IK47" i="2"/>
  <c r="IK46" i="2"/>
  <c r="IK45" i="2"/>
  <c r="IK44" i="2"/>
  <c r="IK43" i="2"/>
  <c r="IK42" i="2"/>
  <c r="IK41" i="2"/>
  <c r="IK40" i="2"/>
  <c r="IK39" i="2"/>
  <c r="IK38" i="2"/>
  <c r="IK37" i="2"/>
  <c r="IK36" i="2"/>
  <c r="IK35" i="2"/>
  <c r="IK34" i="2"/>
  <c r="IK33" i="2"/>
  <c r="IK32" i="2"/>
  <c r="IK31" i="2"/>
  <c r="IK30" i="2"/>
  <c r="IK29" i="2"/>
  <c r="IK28" i="2"/>
  <c r="IK27" i="2"/>
  <c r="IK26" i="2"/>
  <c r="IK25" i="2"/>
  <c r="IK24" i="2"/>
  <c r="IK23" i="2"/>
  <c r="IK22" i="2"/>
  <c r="IK21" i="2"/>
  <c r="IK20" i="2"/>
  <c r="IK19" i="2"/>
  <c r="IK18" i="2"/>
  <c r="IK17" i="2"/>
  <c r="IK16" i="2"/>
  <c r="IK15" i="2"/>
  <c r="IK14" i="2"/>
  <c r="IK13" i="2"/>
  <c r="IK12" i="2"/>
  <c r="IK11" i="2"/>
  <c r="IK10" i="2"/>
  <c r="IK9" i="2"/>
  <c r="IK8" i="2"/>
  <c r="IK7" i="2"/>
  <c r="IK6" i="2"/>
  <c r="IK5" i="2"/>
  <c r="IC54" i="2"/>
  <c r="IC53" i="2"/>
  <c r="IC52" i="2"/>
  <c r="IC51" i="2"/>
  <c r="IC50" i="2"/>
  <c r="IC49" i="2"/>
  <c r="IC48" i="2"/>
  <c r="IC47" i="2"/>
  <c r="IC46" i="2"/>
  <c r="IC45" i="2"/>
  <c r="IC44" i="2"/>
  <c r="IC43" i="2"/>
  <c r="IC42" i="2"/>
  <c r="IC41" i="2"/>
  <c r="IC40" i="2"/>
  <c r="IC39" i="2"/>
  <c r="IC38" i="2"/>
  <c r="IC37" i="2"/>
  <c r="IC36" i="2"/>
  <c r="IC35" i="2"/>
  <c r="IC34" i="2"/>
  <c r="IC33" i="2"/>
  <c r="IC32" i="2"/>
  <c r="IC31" i="2"/>
  <c r="IC30" i="2"/>
  <c r="IC29" i="2"/>
  <c r="IC28" i="2"/>
  <c r="IC27" i="2"/>
  <c r="IC26" i="2"/>
  <c r="IC25" i="2"/>
  <c r="IC24" i="2"/>
  <c r="IC23" i="2"/>
  <c r="IC22" i="2"/>
  <c r="IC21" i="2"/>
  <c r="IC20" i="2"/>
  <c r="IC19" i="2"/>
  <c r="IC18" i="2"/>
  <c r="IC17" i="2"/>
  <c r="IC16" i="2"/>
  <c r="IC15" i="2"/>
  <c r="IC14" i="2"/>
  <c r="IC13" i="2"/>
  <c r="IC12" i="2"/>
  <c r="IC11" i="2"/>
  <c r="IC10" i="2"/>
  <c r="IC9" i="2"/>
  <c r="IC8" i="2"/>
  <c r="IC7" i="2"/>
  <c r="IC6" i="2"/>
  <c r="IC5" i="2"/>
  <c r="HZ54" i="2"/>
  <c r="HZ53" i="2"/>
  <c r="HZ52" i="2"/>
  <c r="HZ51" i="2"/>
  <c r="HZ50" i="2"/>
  <c r="HZ49" i="2"/>
  <c r="HZ48" i="2"/>
  <c r="HZ47" i="2"/>
  <c r="HZ46" i="2"/>
  <c r="HZ45" i="2"/>
  <c r="HZ44" i="2"/>
  <c r="HZ43" i="2"/>
  <c r="HZ42" i="2"/>
  <c r="HZ41" i="2"/>
  <c r="HZ40" i="2"/>
  <c r="HZ39" i="2"/>
  <c r="HZ38" i="2"/>
  <c r="HZ37" i="2"/>
  <c r="HZ36" i="2"/>
  <c r="HZ35" i="2"/>
  <c r="HZ34" i="2"/>
  <c r="HZ33" i="2"/>
  <c r="HZ32" i="2"/>
  <c r="HZ31" i="2"/>
  <c r="HZ30" i="2"/>
  <c r="HZ29" i="2"/>
  <c r="HZ28" i="2"/>
  <c r="HZ27" i="2"/>
  <c r="HZ26" i="2"/>
  <c r="HZ25" i="2"/>
  <c r="HZ24" i="2"/>
  <c r="HZ23" i="2"/>
  <c r="HZ22" i="2"/>
  <c r="HZ21" i="2"/>
  <c r="HZ20" i="2"/>
  <c r="HZ19" i="2"/>
  <c r="HZ18" i="2"/>
  <c r="HZ17" i="2"/>
  <c r="HZ16" i="2"/>
  <c r="HZ15" i="2"/>
  <c r="HZ14" i="2"/>
  <c r="HZ13" i="2"/>
  <c r="HZ12" i="2"/>
  <c r="HZ11" i="2"/>
  <c r="HZ10" i="2"/>
  <c r="HZ9" i="2"/>
  <c r="HZ8" i="2"/>
  <c r="HZ7" i="2"/>
  <c r="HZ6" i="2"/>
  <c r="HZ5" i="2"/>
  <c r="HV54" i="2"/>
  <c r="HV53" i="2"/>
  <c r="HV52" i="2"/>
  <c r="HV51" i="2"/>
  <c r="HV50" i="2"/>
  <c r="HV49" i="2"/>
  <c r="HV48" i="2"/>
  <c r="HV47" i="2"/>
  <c r="HV46" i="2"/>
  <c r="HV45" i="2"/>
  <c r="HV44" i="2"/>
  <c r="HV43" i="2"/>
  <c r="HV42" i="2"/>
  <c r="HV41" i="2"/>
  <c r="HV40" i="2"/>
  <c r="HV39" i="2"/>
  <c r="HV38" i="2"/>
  <c r="HV37" i="2"/>
  <c r="HV36" i="2"/>
  <c r="HV35" i="2"/>
  <c r="HV34" i="2"/>
  <c r="HV33" i="2"/>
  <c r="HV32" i="2"/>
  <c r="HV31" i="2"/>
  <c r="HV30" i="2"/>
  <c r="HV29" i="2"/>
  <c r="HV28" i="2"/>
  <c r="HV27" i="2"/>
  <c r="HV26" i="2"/>
  <c r="HV25" i="2"/>
  <c r="HV24" i="2"/>
  <c r="HV23" i="2"/>
  <c r="HV22" i="2"/>
  <c r="HV21" i="2"/>
  <c r="HV20" i="2"/>
  <c r="HV19" i="2"/>
  <c r="HV18" i="2"/>
  <c r="HV17" i="2"/>
  <c r="HV16" i="2"/>
  <c r="HV15" i="2"/>
  <c r="HV14" i="2"/>
  <c r="HV13" i="2"/>
  <c r="HV12" i="2"/>
  <c r="HV11" i="2"/>
  <c r="HV10" i="2"/>
  <c r="HV9" i="2"/>
  <c r="HV8" i="2"/>
  <c r="HV7" i="2"/>
  <c r="HV6" i="2"/>
  <c r="HV5" i="2"/>
  <c r="HR54" i="2"/>
  <c r="HR53" i="2"/>
  <c r="HR52" i="2"/>
  <c r="HR51" i="2"/>
  <c r="HR50" i="2"/>
  <c r="HR49" i="2"/>
  <c r="HR48" i="2"/>
  <c r="HR47" i="2"/>
  <c r="HR46" i="2"/>
  <c r="HR45" i="2"/>
  <c r="HR44" i="2"/>
  <c r="HR43" i="2"/>
  <c r="HR42" i="2"/>
  <c r="HR41" i="2"/>
  <c r="HR40" i="2"/>
  <c r="HR39" i="2"/>
  <c r="HR38" i="2"/>
  <c r="HR37" i="2"/>
  <c r="HR36" i="2"/>
  <c r="HR35" i="2"/>
  <c r="HR34" i="2"/>
  <c r="HR33" i="2"/>
  <c r="HR32" i="2"/>
  <c r="HR31" i="2"/>
  <c r="HR30" i="2"/>
  <c r="HR29" i="2"/>
  <c r="HR28" i="2"/>
  <c r="HR27" i="2"/>
  <c r="HR26" i="2"/>
  <c r="HR25" i="2"/>
  <c r="HR24" i="2"/>
  <c r="HR23" i="2"/>
  <c r="HR22" i="2"/>
  <c r="HR21" i="2"/>
  <c r="HR20" i="2"/>
  <c r="HR19" i="2"/>
  <c r="HR18" i="2"/>
  <c r="HR17" i="2"/>
  <c r="HR16" i="2"/>
  <c r="HR15" i="2"/>
  <c r="HR14" i="2"/>
  <c r="HR13" i="2"/>
  <c r="HR12" i="2"/>
  <c r="HR11" i="2"/>
  <c r="HR10" i="2"/>
  <c r="HR9" i="2"/>
  <c r="HR8" i="2"/>
  <c r="HR7" i="2"/>
  <c r="HR6" i="2"/>
  <c r="HR5" i="2"/>
  <c r="HJ54" i="2"/>
  <c r="HJ53" i="2"/>
  <c r="HJ52" i="2"/>
  <c r="HJ51" i="2"/>
  <c r="HJ50" i="2"/>
  <c r="HJ49" i="2"/>
  <c r="HJ48" i="2"/>
  <c r="HJ47" i="2"/>
  <c r="HJ46" i="2"/>
  <c r="HJ45" i="2"/>
  <c r="HJ44" i="2"/>
  <c r="HJ43" i="2"/>
  <c r="HJ42" i="2"/>
  <c r="HJ41" i="2"/>
  <c r="HJ40" i="2"/>
  <c r="HJ39" i="2"/>
  <c r="HJ38" i="2"/>
  <c r="HJ37" i="2"/>
  <c r="HJ36" i="2"/>
  <c r="HJ35" i="2"/>
  <c r="HJ34" i="2"/>
  <c r="HJ33" i="2"/>
  <c r="HJ32" i="2"/>
  <c r="HJ31" i="2"/>
  <c r="HJ30" i="2"/>
  <c r="HJ29" i="2"/>
  <c r="HJ28" i="2"/>
  <c r="HJ27" i="2"/>
  <c r="HJ26" i="2"/>
  <c r="HJ25" i="2"/>
  <c r="HJ24" i="2"/>
  <c r="HJ23" i="2"/>
  <c r="HJ22" i="2"/>
  <c r="HJ21" i="2"/>
  <c r="HJ20" i="2"/>
  <c r="HJ19" i="2"/>
  <c r="HJ18" i="2"/>
  <c r="HJ17" i="2"/>
  <c r="HJ16" i="2"/>
  <c r="HJ15" i="2"/>
  <c r="HJ14" i="2"/>
  <c r="HJ13" i="2"/>
  <c r="HJ12" i="2"/>
  <c r="HJ11" i="2"/>
  <c r="HJ10" i="2"/>
  <c r="HJ9" i="2"/>
  <c r="HJ8" i="2"/>
  <c r="HJ7" i="2"/>
  <c r="HJ6" i="2"/>
  <c r="HJ5" i="2"/>
  <c r="HG54" i="2"/>
  <c r="HG53" i="2"/>
  <c r="HG52" i="2"/>
  <c r="HG51" i="2"/>
  <c r="HG50" i="2"/>
  <c r="HG49" i="2"/>
  <c r="HG48" i="2"/>
  <c r="HG47" i="2"/>
  <c r="HG46" i="2"/>
  <c r="HG45" i="2"/>
  <c r="HG44" i="2"/>
  <c r="HG43" i="2"/>
  <c r="HG42" i="2"/>
  <c r="HG41" i="2"/>
  <c r="HG40" i="2"/>
  <c r="HG39" i="2"/>
  <c r="HG38" i="2"/>
  <c r="HG37" i="2"/>
  <c r="HG36" i="2"/>
  <c r="HG35" i="2"/>
  <c r="HG34" i="2"/>
  <c r="HG33" i="2"/>
  <c r="HG32" i="2"/>
  <c r="HG31" i="2"/>
  <c r="HG30" i="2"/>
  <c r="HG29" i="2"/>
  <c r="HG28" i="2"/>
  <c r="HG27" i="2"/>
  <c r="HG26" i="2"/>
  <c r="HG25" i="2"/>
  <c r="HG24" i="2"/>
  <c r="HG23" i="2"/>
  <c r="HG22" i="2"/>
  <c r="HG21" i="2"/>
  <c r="HG20" i="2"/>
  <c r="HG19" i="2"/>
  <c r="HG18" i="2"/>
  <c r="HG17" i="2"/>
  <c r="HG16" i="2"/>
  <c r="HG15" i="2"/>
  <c r="HG14" i="2"/>
  <c r="HG13" i="2"/>
  <c r="HG12" i="2"/>
  <c r="HG11" i="2"/>
  <c r="HG10" i="2"/>
  <c r="HG9" i="2"/>
  <c r="HG8" i="2"/>
  <c r="HG7" i="2"/>
  <c r="HG6" i="2"/>
  <c r="HG5" i="2"/>
  <c r="HC54" i="2"/>
  <c r="HC53" i="2"/>
  <c r="HC52" i="2"/>
  <c r="HC51" i="2"/>
  <c r="HC50" i="2"/>
  <c r="HC49" i="2"/>
  <c r="HC48" i="2"/>
  <c r="HC47" i="2"/>
  <c r="HC46" i="2"/>
  <c r="HC45" i="2"/>
  <c r="HC44" i="2"/>
  <c r="HC43" i="2"/>
  <c r="HC42" i="2"/>
  <c r="HC41" i="2"/>
  <c r="HC40" i="2"/>
  <c r="HC39" i="2"/>
  <c r="HC38" i="2"/>
  <c r="HC37" i="2"/>
  <c r="HC36" i="2"/>
  <c r="HC35" i="2"/>
  <c r="HC34" i="2"/>
  <c r="HC33" i="2"/>
  <c r="HC32" i="2"/>
  <c r="HC31" i="2"/>
  <c r="HC30" i="2"/>
  <c r="HC29" i="2"/>
  <c r="HC28" i="2"/>
  <c r="HC27" i="2"/>
  <c r="HC26" i="2"/>
  <c r="HC25" i="2"/>
  <c r="HC24" i="2"/>
  <c r="HC23" i="2"/>
  <c r="HC22" i="2"/>
  <c r="HC21" i="2"/>
  <c r="HC20" i="2"/>
  <c r="HC19" i="2"/>
  <c r="HC18" i="2"/>
  <c r="HC17" i="2"/>
  <c r="HC16" i="2"/>
  <c r="HC15" i="2"/>
  <c r="HC14" i="2"/>
  <c r="HC13" i="2"/>
  <c r="HC12" i="2"/>
  <c r="HC11" i="2"/>
  <c r="HC10" i="2"/>
  <c r="HC9" i="2"/>
  <c r="HC8" i="2"/>
  <c r="HC7" i="2"/>
  <c r="HC6" i="2"/>
  <c r="HC5" i="2"/>
  <c r="GY54" i="2"/>
  <c r="GY53" i="2"/>
  <c r="GY52" i="2"/>
  <c r="GY51" i="2"/>
  <c r="GY50" i="2"/>
  <c r="GY49" i="2"/>
  <c r="GY48" i="2"/>
  <c r="GY47" i="2"/>
  <c r="GY46" i="2"/>
  <c r="GY45" i="2"/>
  <c r="GY44" i="2"/>
  <c r="GY43" i="2"/>
  <c r="GY42" i="2"/>
  <c r="GY41" i="2"/>
  <c r="GY40" i="2"/>
  <c r="GY39" i="2"/>
  <c r="GY38" i="2"/>
  <c r="GY37" i="2"/>
  <c r="GY36" i="2"/>
  <c r="GY35" i="2"/>
  <c r="GY34" i="2"/>
  <c r="GY33" i="2"/>
  <c r="GY32" i="2"/>
  <c r="GY31" i="2"/>
  <c r="GY30" i="2"/>
  <c r="GY29" i="2"/>
  <c r="GY28" i="2"/>
  <c r="GY27" i="2"/>
  <c r="GY26" i="2"/>
  <c r="GY25" i="2"/>
  <c r="GY24" i="2"/>
  <c r="GY23" i="2"/>
  <c r="GY22" i="2"/>
  <c r="GY21" i="2"/>
  <c r="GY20" i="2"/>
  <c r="GY19" i="2"/>
  <c r="GY18" i="2"/>
  <c r="GY17" i="2"/>
  <c r="GY16" i="2"/>
  <c r="GY15" i="2"/>
  <c r="GY14" i="2"/>
  <c r="GY13" i="2"/>
  <c r="GY12" i="2"/>
  <c r="GY11" i="2"/>
  <c r="GY10" i="2"/>
  <c r="GY9" i="2"/>
  <c r="GY8" i="2"/>
  <c r="GY7" i="2"/>
  <c r="GY6" i="2"/>
  <c r="GY5" i="2"/>
  <c r="GQ54" i="2"/>
  <c r="GQ53" i="2"/>
  <c r="GQ52" i="2"/>
  <c r="GQ51" i="2"/>
  <c r="GQ50" i="2"/>
  <c r="GQ49" i="2"/>
  <c r="GQ48" i="2"/>
  <c r="GQ47" i="2"/>
  <c r="GQ46" i="2"/>
  <c r="GQ45" i="2"/>
  <c r="GQ44" i="2"/>
  <c r="GQ43" i="2"/>
  <c r="GQ42" i="2"/>
  <c r="GQ41" i="2"/>
  <c r="GQ40" i="2"/>
  <c r="GQ39" i="2"/>
  <c r="GQ38" i="2"/>
  <c r="GQ37" i="2"/>
  <c r="GQ36" i="2"/>
  <c r="GQ35" i="2"/>
  <c r="GQ34" i="2"/>
  <c r="GQ33" i="2"/>
  <c r="GQ32" i="2"/>
  <c r="GQ31" i="2"/>
  <c r="GQ30" i="2"/>
  <c r="GQ29" i="2"/>
  <c r="GQ28" i="2"/>
  <c r="GQ27" i="2"/>
  <c r="GQ26" i="2"/>
  <c r="GQ25" i="2"/>
  <c r="GQ24" i="2"/>
  <c r="GQ23" i="2"/>
  <c r="GQ22" i="2"/>
  <c r="GQ21" i="2"/>
  <c r="GQ20" i="2"/>
  <c r="GQ19" i="2"/>
  <c r="GQ18" i="2"/>
  <c r="GQ17" i="2"/>
  <c r="GQ16" i="2"/>
  <c r="GQ15" i="2"/>
  <c r="GQ14" i="2"/>
  <c r="GQ13" i="2"/>
  <c r="GQ12" i="2"/>
  <c r="GQ11" i="2"/>
  <c r="GQ10" i="2"/>
  <c r="GQ9" i="2"/>
  <c r="GQ8" i="2"/>
  <c r="GQ7" i="2"/>
  <c r="GQ6" i="2"/>
  <c r="GN54" i="2"/>
  <c r="GN53" i="2"/>
  <c r="GN52" i="2"/>
  <c r="GN51" i="2"/>
  <c r="GN50" i="2"/>
  <c r="GN49" i="2"/>
  <c r="GN48" i="2"/>
  <c r="GN47" i="2"/>
  <c r="GN46" i="2"/>
  <c r="GN45" i="2"/>
  <c r="GN44" i="2"/>
  <c r="GN43" i="2"/>
  <c r="GN42" i="2"/>
  <c r="GN41" i="2"/>
  <c r="GN40" i="2"/>
  <c r="GN39" i="2"/>
  <c r="GN38" i="2"/>
  <c r="GN37" i="2"/>
  <c r="GN36" i="2"/>
  <c r="GN35" i="2"/>
  <c r="GN34" i="2"/>
  <c r="GN33" i="2"/>
  <c r="GN32" i="2"/>
  <c r="GN31" i="2"/>
  <c r="GN30" i="2"/>
  <c r="GN29" i="2"/>
  <c r="GN28" i="2"/>
  <c r="GN27" i="2"/>
  <c r="GN26" i="2"/>
  <c r="GN25" i="2"/>
  <c r="GN24" i="2"/>
  <c r="GN23" i="2"/>
  <c r="GN22" i="2"/>
  <c r="GN21" i="2"/>
  <c r="GN20" i="2"/>
  <c r="GN19" i="2"/>
  <c r="GN18" i="2"/>
  <c r="GN17" i="2"/>
  <c r="GN16" i="2"/>
  <c r="GN15" i="2"/>
  <c r="GN14" i="2"/>
  <c r="GN13" i="2"/>
  <c r="GN12" i="2"/>
  <c r="GN11" i="2"/>
  <c r="GN10" i="2"/>
  <c r="GN9" i="2"/>
  <c r="GN8" i="2"/>
  <c r="GN7" i="2"/>
  <c r="GN6" i="2"/>
  <c r="GJ54" i="2"/>
  <c r="GJ53" i="2"/>
  <c r="GJ52" i="2"/>
  <c r="GJ51" i="2"/>
  <c r="GJ50" i="2"/>
  <c r="GJ49" i="2"/>
  <c r="GJ48" i="2"/>
  <c r="GJ47" i="2"/>
  <c r="GJ46" i="2"/>
  <c r="GJ45" i="2"/>
  <c r="GJ44" i="2"/>
  <c r="GJ43" i="2"/>
  <c r="GJ42" i="2"/>
  <c r="GJ41" i="2"/>
  <c r="GJ40" i="2"/>
  <c r="GJ39" i="2"/>
  <c r="GJ38" i="2"/>
  <c r="GJ37" i="2"/>
  <c r="GJ36" i="2"/>
  <c r="GJ35" i="2"/>
  <c r="GJ34" i="2"/>
  <c r="GJ33" i="2"/>
  <c r="GJ32" i="2"/>
  <c r="GJ31" i="2"/>
  <c r="GJ30" i="2"/>
  <c r="GJ29" i="2"/>
  <c r="GJ28" i="2"/>
  <c r="GJ27" i="2"/>
  <c r="GJ26" i="2"/>
  <c r="GJ25" i="2"/>
  <c r="GJ24" i="2"/>
  <c r="GJ23" i="2"/>
  <c r="GJ22" i="2"/>
  <c r="GJ21" i="2"/>
  <c r="GJ20" i="2"/>
  <c r="GJ19" i="2"/>
  <c r="GJ18" i="2"/>
  <c r="GJ17" i="2"/>
  <c r="GJ16" i="2"/>
  <c r="GJ15" i="2"/>
  <c r="GJ14" i="2"/>
  <c r="GJ13" i="2"/>
  <c r="GJ12" i="2"/>
  <c r="GJ11" i="2"/>
  <c r="GJ10" i="2"/>
  <c r="GJ9" i="2"/>
  <c r="GJ8" i="2"/>
  <c r="GJ7" i="2"/>
  <c r="GJ6" i="2"/>
  <c r="GF54" i="2"/>
  <c r="GF53" i="2"/>
  <c r="GF52" i="2"/>
  <c r="GF51" i="2"/>
  <c r="GF50" i="2"/>
  <c r="GF49" i="2"/>
  <c r="GF48" i="2"/>
  <c r="GF47" i="2"/>
  <c r="GF46" i="2"/>
  <c r="GF45" i="2"/>
  <c r="GF44" i="2"/>
  <c r="GF43" i="2"/>
  <c r="GF42" i="2"/>
  <c r="GF41" i="2"/>
  <c r="GF40" i="2"/>
  <c r="GF39" i="2"/>
  <c r="GF38" i="2"/>
  <c r="GF37" i="2"/>
  <c r="GF36" i="2"/>
  <c r="GF35" i="2"/>
  <c r="GF34" i="2"/>
  <c r="GF33" i="2"/>
  <c r="GF32" i="2"/>
  <c r="GF31" i="2"/>
  <c r="GF30" i="2"/>
  <c r="GF29" i="2"/>
  <c r="GF28" i="2"/>
  <c r="GF27" i="2"/>
  <c r="GF26" i="2"/>
  <c r="GF25" i="2"/>
  <c r="GF24" i="2"/>
  <c r="GF23" i="2"/>
  <c r="GF22" i="2"/>
  <c r="GF21" i="2"/>
  <c r="GF20" i="2"/>
  <c r="GF19" i="2"/>
  <c r="GF18" i="2"/>
  <c r="GF17" i="2"/>
  <c r="GF16" i="2"/>
  <c r="GF15" i="2"/>
  <c r="GF14" i="2"/>
  <c r="GF13" i="2"/>
  <c r="GF12" i="2"/>
  <c r="GF11" i="2"/>
  <c r="GF10" i="2"/>
  <c r="GF9" i="2"/>
  <c r="GF8" i="2"/>
  <c r="GF7" i="2"/>
  <c r="GF6" i="2"/>
  <c r="FX54" i="2"/>
  <c r="FX53" i="2"/>
  <c r="FX52" i="2"/>
  <c r="FX51" i="2"/>
  <c r="FX50" i="2"/>
  <c r="FX49" i="2"/>
  <c r="FX48" i="2"/>
  <c r="FX47" i="2"/>
  <c r="FX46" i="2"/>
  <c r="FX45" i="2"/>
  <c r="FX44" i="2"/>
  <c r="FX43" i="2"/>
  <c r="FX42" i="2"/>
  <c r="FX41" i="2"/>
  <c r="FX40" i="2"/>
  <c r="FX39" i="2"/>
  <c r="FX38" i="2"/>
  <c r="FX37" i="2"/>
  <c r="FX36" i="2"/>
  <c r="FX35" i="2"/>
  <c r="FX34" i="2"/>
  <c r="FX33" i="2"/>
  <c r="FX32" i="2"/>
  <c r="FX31" i="2"/>
  <c r="FX30" i="2"/>
  <c r="FX29" i="2"/>
  <c r="FX28" i="2"/>
  <c r="FX27" i="2"/>
  <c r="FX26" i="2"/>
  <c r="FX25" i="2"/>
  <c r="FX24" i="2"/>
  <c r="FX23" i="2"/>
  <c r="FX22" i="2"/>
  <c r="FX21" i="2"/>
  <c r="FX20" i="2"/>
  <c r="FX19" i="2"/>
  <c r="FX18" i="2"/>
  <c r="FX17" i="2"/>
  <c r="FX16" i="2"/>
  <c r="FX15" i="2"/>
  <c r="FX14" i="2"/>
  <c r="FX13" i="2"/>
  <c r="FX12" i="2"/>
  <c r="FX11" i="2"/>
  <c r="FX10" i="2"/>
  <c r="FX9" i="2"/>
  <c r="FX8" i="2"/>
  <c r="FX7" i="2"/>
  <c r="FX6" i="2"/>
  <c r="FU54" i="2"/>
  <c r="FU53" i="2"/>
  <c r="FU52" i="2"/>
  <c r="FU51" i="2"/>
  <c r="FU50" i="2"/>
  <c r="FU49" i="2"/>
  <c r="FU48" i="2"/>
  <c r="FU47" i="2"/>
  <c r="FU46" i="2"/>
  <c r="FU45" i="2"/>
  <c r="FU44" i="2"/>
  <c r="FU43" i="2"/>
  <c r="FU42" i="2"/>
  <c r="FU41" i="2"/>
  <c r="FU40" i="2"/>
  <c r="FU39" i="2"/>
  <c r="FU38" i="2"/>
  <c r="FU37" i="2"/>
  <c r="FU36" i="2"/>
  <c r="FU35" i="2"/>
  <c r="FU34" i="2"/>
  <c r="FU33" i="2"/>
  <c r="FU32" i="2"/>
  <c r="FU31" i="2"/>
  <c r="FU30" i="2"/>
  <c r="FU29" i="2"/>
  <c r="FU28" i="2"/>
  <c r="FU27" i="2"/>
  <c r="FU26" i="2"/>
  <c r="FU25" i="2"/>
  <c r="FU24" i="2"/>
  <c r="FU23" i="2"/>
  <c r="FU22" i="2"/>
  <c r="FU21" i="2"/>
  <c r="FU20" i="2"/>
  <c r="FU19" i="2"/>
  <c r="FU18" i="2"/>
  <c r="FU17" i="2"/>
  <c r="FU16" i="2"/>
  <c r="FU15" i="2"/>
  <c r="FU14" i="2"/>
  <c r="FU13" i="2"/>
  <c r="FU12" i="2"/>
  <c r="FU11" i="2"/>
  <c r="FU10" i="2"/>
  <c r="FU9" i="2"/>
  <c r="FU8" i="2"/>
  <c r="FU7" i="2"/>
  <c r="FU6" i="2"/>
  <c r="FQ54" i="2"/>
  <c r="FQ53" i="2"/>
  <c r="FQ52" i="2"/>
  <c r="FQ51" i="2"/>
  <c r="FQ50" i="2"/>
  <c r="FQ49" i="2"/>
  <c r="FQ48" i="2"/>
  <c r="FQ47" i="2"/>
  <c r="FQ46" i="2"/>
  <c r="FQ45" i="2"/>
  <c r="FQ44" i="2"/>
  <c r="FQ43" i="2"/>
  <c r="FQ42" i="2"/>
  <c r="FQ41" i="2"/>
  <c r="FQ40" i="2"/>
  <c r="FQ39" i="2"/>
  <c r="FQ38" i="2"/>
  <c r="FQ37" i="2"/>
  <c r="FQ36" i="2"/>
  <c r="FQ35" i="2"/>
  <c r="FQ34" i="2"/>
  <c r="FQ33" i="2"/>
  <c r="FQ32" i="2"/>
  <c r="FQ31" i="2"/>
  <c r="FQ30" i="2"/>
  <c r="FQ29" i="2"/>
  <c r="FQ28" i="2"/>
  <c r="FQ27" i="2"/>
  <c r="FQ26" i="2"/>
  <c r="FQ25" i="2"/>
  <c r="FQ24" i="2"/>
  <c r="FQ23" i="2"/>
  <c r="FQ22" i="2"/>
  <c r="FQ21" i="2"/>
  <c r="FQ20" i="2"/>
  <c r="FQ19" i="2"/>
  <c r="FQ18" i="2"/>
  <c r="FQ17" i="2"/>
  <c r="FQ16" i="2"/>
  <c r="FQ15" i="2"/>
  <c r="FQ14" i="2"/>
  <c r="FQ13" i="2"/>
  <c r="FQ12" i="2"/>
  <c r="FQ11" i="2"/>
  <c r="FQ10" i="2"/>
  <c r="FQ9" i="2"/>
  <c r="FQ8" i="2"/>
  <c r="FQ7" i="2"/>
  <c r="FQ6" i="2"/>
  <c r="FM54" i="2"/>
  <c r="FM53" i="2"/>
  <c r="FM52" i="2"/>
  <c r="FM51" i="2"/>
  <c r="FM50" i="2"/>
  <c r="FM49" i="2"/>
  <c r="FM48" i="2"/>
  <c r="FM47" i="2"/>
  <c r="FM46" i="2"/>
  <c r="FM45" i="2"/>
  <c r="FM44" i="2"/>
  <c r="FM43" i="2"/>
  <c r="FM42" i="2"/>
  <c r="FM41" i="2"/>
  <c r="FM40" i="2"/>
  <c r="FM39" i="2"/>
  <c r="FM38" i="2"/>
  <c r="FM37" i="2"/>
  <c r="FM36" i="2"/>
  <c r="FM35" i="2"/>
  <c r="FM34" i="2"/>
  <c r="FM33" i="2"/>
  <c r="FM32" i="2"/>
  <c r="FM31" i="2"/>
  <c r="FM30" i="2"/>
  <c r="FM29" i="2"/>
  <c r="FM28" i="2"/>
  <c r="FM27" i="2"/>
  <c r="FM26" i="2"/>
  <c r="FM25" i="2"/>
  <c r="FM24" i="2"/>
  <c r="FM23" i="2"/>
  <c r="FM22" i="2"/>
  <c r="FM21" i="2"/>
  <c r="FM20" i="2"/>
  <c r="FM19" i="2"/>
  <c r="FM18" i="2"/>
  <c r="FM17" i="2"/>
  <c r="FM16" i="2"/>
  <c r="FM15" i="2"/>
  <c r="FM14" i="2"/>
  <c r="FM13" i="2"/>
  <c r="FM12" i="2"/>
  <c r="FM11" i="2"/>
  <c r="FM10" i="2"/>
  <c r="FM9" i="2"/>
  <c r="FM8" i="2"/>
  <c r="FM7" i="2"/>
  <c r="FM6" i="2"/>
  <c r="FE54" i="2"/>
  <c r="FE53" i="2"/>
  <c r="FE52" i="2"/>
  <c r="FE51" i="2"/>
  <c r="FE50" i="2"/>
  <c r="FE49" i="2"/>
  <c r="FE48" i="2"/>
  <c r="FE47" i="2"/>
  <c r="FE46" i="2"/>
  <c r="FE45" i="2"/>
  <c r="FE44" i="2"/>
  <c r="FE43" i="2"/>
  <c r="FE42" i="2"/>
  <c r="FE41" i="2"/>
  <c r="FE40" i="2"/>
  <c r="FE39" i="2"/>
  <c r="FE38" i="2"/>
  <c r="FE37" i="2"/>
  <c r="FE36" i="2"/>
  <c r="FE35" i="2"/>
  <c r="FE34" i="2"/>
  <c r="FE33" i="2"/>
  <c r="FE32" i="2"/>
  <c r="FE31" i="2"/>
  <c r="FE30" i="2"/>
  <c r="FE29" i="2"/>
  <c r="FE28" i="2"/>
  <c r="FE27" i="2"/>
  <c r="FE26" i="2"/>
  <c r="FE25" i="2"/>
  <c r="FE24" i="2"/>
  <c r="FE23" i="2"/>
  <c r="FE22" i="2"/>
  <c r="FE21" i="2"/>
  <c r="FE20" i="2"/>
  <c r="FE19" i="2"/>
  <c r="FE18" i="2"/>
  <c r="FE17" i="2"/>
  <c r="FE16" i="2"/>
  <c r="FE15" i="2"/>
  <c r="FE14" i="2"/>
  <c r="FE13" i="2"/>
  <c r="FE12" i="2"/>
  <c r="FE11" i="2"/>
  <c r="FE10" i="2"/>
  <c r="FE9" i="2"/>
  <c r="FE8" i="2"/>
  <c r="FE7" i="2"/>
  <c r="FE6" i="2"/>
  <c r="FB54" i="2"/>
  <c r="FB53" i="2"/>
  <c r="FB52" i="2"/>
  <c r="FB51" i="2"/>
  <c r="FB50" i="2"/>
  <c r="FB49" i="2"/>
  <c r="FB48" i="2"/>
  <c r="FB47" i="2"/>
  <c r="FB46" i="2"/>
  <c r="FB45" i="2"/>
  <c r="FB44" i="2"/>
  <c r="FB43" i="2"/>
  <c r="FB42" i="2"/>
  <c r="FB41" i="2"/>
  <c r="FB40" i="2"/>
  <c r="FB39" i="2"/>
  <c r="FB38" i="2"/>
  <c r="FB37" i="2"/>
  <c r="FB36" i="2"/>
  <c r="FB35" i="2"/>
  <c r="FB34" i="2"/>
  <c r="FB33" i="2"/>
  <c r="FB32" i="2"/>
  <c r="FB31" i="2"/>
  <c r="FB30" i="2"/>
  <c r="FB29" i="2"/>
  <c r="FB28" i="2"/>
  <c r="FB27" i="2"/>
  <c r="FB26" i="2"/>
  <c r="FB25" i="2"/>
  <c r="FB24" i="2"/>
  <c r="FB23" i="2"/>
  <c r="FB22" i="2"/>
  <c r="FB21" i="2"/>
  <c r="FB20" i="2"/>
  <c r="FB19" i="2"/>
  <c r="FB18" i="2"/>
  <c r="FB17" i="2"/>
  <c r="FB16" i="2"/>
  <c r="FB15" i="2"/>
  <c r="FB14" i="2"/>
  <c r="FB13" i="2"/>
  <c r="FB12" i="2"/>
  <c r="FB11" i="2"/>
  <c r="FB10" i="2"/>
  <c r="FB9" i="2"/>
  <c r="FB8" i="2"/>
  <c r="FB7" i="2"/>
  <c r="FB6" i="2"/>
  <c r="EX54" i="2"/>
  <c r="EX53" i="2"/>
  <c r="EX52" i="2"/>
  <c r="EX51" i="2"/>
  <c r="EX50" i="2"/>
  <c r="EX49" i="2"/>
  <c r="EX48" i="2"/>
  <c r="EX47" i="2"/>
  <c r="EX46" i="2"/>
  <c r="EX45" i="2"/>
  <c r="EX44" i="2"/>
  <c r="EX43" i="2"/>
  <c r="EX42" i="2"/>
  <c r="EX41" i="2"/>
  <c r="EX40" i="2"/>
  <c r="EX39" i="2"/>
  <c r="EX38" i="2"/>
  <c r="EX37" i="2"/>
  <c r="EX36" i="2"/>
  <c r="EX35" i="2"/>
  <c r="EX34" i="2"/>
  <c r="EX33" i="2"/>
  <c r="EX32" i="2"/>
  <c r="EX31" i="2"/>
  <c r="EX30" i="2"/>
  <c r="EX29" i="2"/>
  <c r="EX28" i="2"/>
  <c r="EX27" i="2"/>
  <c r="EX26" i="2"/>
  <c r="EX25" i="2"/>
  <c r="EX24" i="2"/>
  <c r="EX23" i="2"/>
  <c r="EX22" i="2"/>
  <c r="EX21" i="2"/>
  <c r="EX20" i="2"/>
  <c r="EX19" i="2"/>
  <c r="EX18" i="2"/>
  <c r="EX17" i="2"/>
  <c r="EX16" i="2"/>
  <c r="EX15" i="2"/>
  <c r="EX14" i="2"/>
  <c r="EX13" i="2"/>
  <c r="EX12" i="2"/>
  <c r="EX11" i="2"/>
  <c r="EX10" i="2"/>
  <c r="EX9" i="2"/>
  <c r="EX8" i="2"/>
  <c r="EX7" i="2"/>
  <c r="EX6" i="2"/>
  <c r="ET54" i="2"/>
  <c r="ET53" i="2"/>
  <c r="ET52" i="2"/>
  <c r="ET51" i="2"/>
  <c r="ET50" i="2"/>
  <c r="ET49" i="2"/>
  <c r="ET48" i="2"/>
  <c r="ET47" i="2"/>
  <c r="ET46" i="2"/>
  <c r="ET45" i="2"/>
  <c r="ET44" i="2"/>
  <c r="ET43" i="2"/>
  <c r="ET42" i="2"/>
  <c r="ET41" i="2"/>
  <c r="ET40" i="2"/>
  <c r="ET39" i="2"/>
  <c r="ET38" i="2"/>
  <c r="ET37" i="2"/>
  <c r="ET36" i="2"/>
  <c r="ET35" i="2"/>
  <c r="ET34" i="2"/>
  <c r="ET33" i="2"/>
  <c r="ET32" i="2"/>
  <c r="ET31" i="2"/>
  <c r="ET30" i="2"/>
  <c r="ET29" i="2"/>
  <c r="ET28" i="2"/>
  <c r="ET27" i="2"/>
  <c r="ET26" i="2"/>
  <c r="ET25" i="2"/>
  <c r="ET24" i="2"/>
  <c r="ET23" i="2"/>
  <c r="ET22" i="2"/>
  <c r="ET21" i="2"/>
  <c r="ET20" i="2"/>
  <c r="ET19" i="2"/>
  <c r="ET18" i="2"/>
  <c r="ET17" i="2"/>
  <c r="ET16" i="2"/>
  <c r="ET15" i="2"/>
  <c r="ET14" i="2"/>
  <c r="ET13" i="2"/>
  <c r="ET12" i="2"/>
  <c r="ET11" i="2"/>
  <c r="ET10" i="2"/>
  <c r="ET9" i="2"/>
  <c r="ET8" i="2"/>
  <c r="ET7" i="2"/>
  <c r="ET6" i="2"/>
  <c r="EL54" i="2"/>
  <c r="EL53" i="2"/>
  <c r="EL52" i="2"/>
  <c r="EL51" i="2"/>
  <c r="EL50" i="2"/>
  <c r="EL49" i="2"/>
  <c r="EL48" i="2"/>
  <c r="EL47" i="2"/>
  <c r="EL46" i="2"/>
  <c r="EL45" i="2"/>
  <c r="EL44" i="2"/>
  <c r="EL43" i="2"/>
  <c r="EL42" i="2"/>
  <c r="EL41" i="2"/>
  <c r="EL40" i="2"/>
  <c r="EL39" i="2"/>
  <c r="EL38" i="2"/>
  <c r="EL37" i="2"/>
  <c r="EL36" i="2"/>
  <c r="EL35" i="2"/>
  <c r="EL34" i="2"/>
  <c r="EL33" i="2"/>
  <c r="EL32" i="2"/>
  <c r="EL31" i="2"/>
  <c r="EL30" i="2"/>
  <c r="EL29" i="2"/>
  <c r="EL28" i="2"/>
  <c r="EL27" i="2"/>
  <c r="EL26" i="2"/>
  <c r="EL25" i="2"/>
  <c r="EL24" i="2"/>
  <c r="EL23" i="2"/>
  <c r="EL22" i="2"/>
  <c r="EL21" i="2"/>
  <c r="EL20" i="2"/>
  <c r="EL19" i="2"/>
  <c r="EL18" i="2"/>
  <c r="EL17" i="2"/>
  <c r="EL16" i="2"/>
  <c r="EL15" i="2"/>
  <c r="EL14" i="2"/>
  <c r="EL13" i="2"/>
  <c r="EL12" i="2"/>
  <c r="EL11" i="2"/>
  <c r="EL10" i="2"/>
  <c r="EL9" i="2"/>
  <c r="EL8" i="2"/>
  <c r="EL7" i="2"/>
  <c r="EL6" i="2"/>
  <c r="EI54" i="2"/>
  <c r="EI53" i="2"/>
  <c r="EI52" i="2"/>
  <c r="EI51" i="2"/>
  <c r="EI50" i="2"/>
  <c r="EI49" i="2"/>
  <c r="EI48" i="2"/>
  <c r="EI47" i="2"/>
  <c r="EI46" i="2"/>
  <c r="EI45" i="2"/>
  <c r="EI44" i="2"/>
  <c r="EI43" i="2"/>
  <c r="EI42" i="2"/>
  <c r="EI41" i="2"/>
  <c r="EI40" i="2"/>
  <c r="EI39" i="2"/>
  <c r="EI38" i="2"/>
  <c r="EI37" i="2"/>
  <c r="EI36" i="2"/>
  <c r="EI35" i="2"/>
  <c r="EI34" i="2"/>
  <c r="EI33" i="2"/>
  <c r="EI32" i="2"/>
  <c r="EI31" i="2"/>
  <c r="EI30" i="2"/>
  <c r="EI29" i="2"/>
  <c r="EI28" i="2"/>
  <c r="EI27" i="2"/>
  <c r="EI26" i="2"/>
  <c r="EI25" i="2"/>
  <c r="EI24" i="2"/>
  <c r="EI23" i="2"/>
  <c r="EI22" i="2"/>
  <c r="EI21" i="2"/>
  <c r="EI20" i="2"/>
  <c r="EI19" i="2"/>
  <c r="EI18" i="2"/>
  <c r="EI17" i="2"/>
  <c r="EI16" i="2"/>
  <c r="EI15" i="2"/>
  <c r="EI14" i="2"/>
  <c r="EI13" i="2"/>
  <c r="EI12" i="2"/>
  <c r="EI11" i="2"/>
  <c r="EI10" i="2"/>
  <c r="EI9" i="2"/>
  <c r="EI8" i="2"/>
  <c r="EI7" i="2"/>
  <c r="EI6" i="2"/>
  <c r="EE54" i="2"/>
  <c r="EE53" i="2"/>
  <c r="EE52" i="2"/>
  <c r="EE51" i="2"/>
  <c r="EE50" i="2"/>
  <c r="EE49" i="2"/>
  <c r="EE48" i="2"/>
  <c r="EE47" i="2"/>
  <c r="EE46" i="2"/>
  <c r="EE45" i="2"/>
  <c r="EE44" i="2"/>
  <c r="EE43" i="2"/>
  <c r="EE42" i="2"/>
  <c r="EE41" i="2"/>
  <c r="EE40" i="2"/>
  <c r="EE39" i="2"/>
  <c r="EE38" i="2"/>
  <c r="EE37" i="2"/>
  <c r="EE36" i="2"/>
  <c r="EE35" i="2"/>
  <c r="EE34" i="2"/>
  <c r="EE33" i="2"/>
  <c r="EE32" i="2"/>
  <c r="EE31" i="2"/>
  <c r="EE30" i="2"/>
  <c r="EE29" i="2"/>
  <c r="EE28" i="2"/>
  <c r="EE27" i="2"/>
  <c r="EE26" i="2"/>
  <c r="EE25" i="2"/>
  <c r="EE24" i="2"/>
  <c r="EE23" i="2"/>
  <c r="EE22" i="2"/>
  <c r="EE21" i="2"/>
  <c r="EE20" i="2"/>
  <c r="EE19" i="2"/>
  <c r="EE18" i="2"/>
  <c r="EE17" i="2"/>
  <c r="EE16" i="2"/>
  <c r="EE15" i="2"/>
  <c r="EE14" i="2"/>
  <c r="EE13" i="2"/>
  <c r="EE12" i="2"/>
  <c r="EE11" i="2"/>
  <c r="EE10" i="2"/>
  <c r="EE9" i="2"/>
  <c r="EE8" i="2"/>
  <c r="EE7" i="2"/>
  <c r="EE6" i="2"/>
  <c r="EA54" i="2"/>
  <c r="EA53" i="2"/>
  <c r="EA52" i="2"/>
  <c r="EA51" i="2"/>
  <c r="EA50" i="2"/>
  <c r="EA49" i="2"/>
  <c r="EA48" i="2"/>
  <c r="EA47" i="2"/>
  <c r="EA46" i="2"/>
  <c r="EA45" i="2"/>
  <c r="EA44" i="2"/>
  <c r="EA43" i="2"/>
  <c r="EA42" i="2"/>
  <c r="EA41" i="2"/>
  <c r="EA40" i="2"/>
  <c r="EA39" i="2"/>
  <c r="EA38" i="2"/>
  <c r="EA37" i="2"/>
  <c r="EA36" i="2"/>
  <c r="EA35" i="2"/>
  <c r="EA34" i="2"/>
  <c r="EA33" i="2"/>
  <c r="EA32" i="2"/>
  <c r="EA31" i="2"/>
  <c r="EA30" i="2"/>
  <c r="EA29" i="2"/>
  <c r="EA28" i="2"/>
  <c r="EA27" i="2"/>
  <c r="EA26" i="2"/>
  <c r="EA25" i="2"/>
  <c r="EA24" i="2"/>
  <c r="EA23" i="2"/>
  <c r="EA22" i="2"/>
  <c r="EA21" i="2"/>
  <c r="EA20" i="2"/>
  <c r="EA19" i="2"/>
  <c r="EA18" i="2"/>
  <c r="EA17" i="2"/>
  <c r="EA16" i="2"/>
  <c r="EA15" i="2"/>
  <c r="EA14" i="2"/>
  <c r="EA13" i="2"/>
  <c r="EA12" i="2"/>
  <c r="EA11" i="2"/>
  <c r="EA10" i="2"/>
  <c r="EA9" i="2"/>
  <c r="EA8" i="2"/>
  <c r="EA7" i="2"/>
  <c r="EA6" i="2"/>
  <c r="DS54" i="2"/>
  <c r="DS53" i="2"/>
  <c r="DS52" i="2"/>
  <c r="DS51" i="2"/>
  <c r="DS50" i="2"/>
  <c r="DS49" i="2"/>
  <c r="DS48" i="2"/>
  <c r="DS47" i="2"/>
  <c r="DS46" i="2"/>
  <c r="DS45" i="2"/>
  <c r="DS44" i="2"/>
  <c r="DS43" i="2"/>
  <c r="DS42" i="2"/>
  <c r="DS41" i="2"/>
  <c r="DS40" i="2"/>
  <c r="DS39" i="2"/>
  <c r="DS38" i="2"/>
  <c r="DS37" i="2"/>
  <c r="DS36" i="2"/>
  <c r="DS35" i="2"/>
  <c r="DS34" i="2"/>
  <c r="DS33" i="2"/>
  <c r="DS32" i="2"/>
  <c r="DS31" i="2"/>
  <c r="DS30" i="2"/>
  <c r="DS29" i="2"/>
  <c r="DS28" i="2"/>
  <c r="DS27" i="2"/>
  <c r="DS26" i="2"/>
  <c r="DS25" i="2"/>
  <c r="DS24" i="2"/>
  <c r="DS23" i="2"/>
  <c r="DS22" i="2"/>
  <c r="DS21" i="2"/>
  <c r="DS20" i="2"/>
  <c r="DS19" i="2"/>
  <c r="DS18" i="2"/>
  <c r="DS17" i="2"/>
  <c r="DS16" i="2"/>
  <c r="DS15" i="2"/>
  <c r="DS14" i="2"/>
  <c r="DS13" i="2"/>
  <c r="DS12" i="2"/>
  <c r="DS11" i="2"/>
  <c r="DS10" i="2"/>
  <c r="DS9" i="2"/>
  <c r="DS8" i="2"/>
  <c r="DS7" i="2"/>
  <c r="DS6" i="2"/>
  <c r="DP54" i="2"/>
  <c r="DP53" i="2"/>
  <c r="DP52" i="2"/>
  <c r="DP51" i="2"/>
  <c r="DP50" i="2"/>
  <c r="DP49" i="2"/>
  <c r="DP48" i="2"/>
  <c r="DP47" i="2"/>
  <c r="DP46" i="2"/>
  <c r="DP45" i="2"/>
  <c r="DP44" i="2"/>
  <c r="DP43" i="2"/>
  <c r="DP42" i="2"/>
  <c r="DP41" i="2"/>
  <c r="DP40" i="2"/>
  <c r="DP39" i="2"/>
  <c r="DP38" i="2"/>
  <c r="DP37" i="2"/>
  <c r="DP36" i="2"/>
  <c r="DP35" i="2"/>
  <c r="DP34" i="2"/>
  <c r="DP33" i="2"/>
  <c r="DP32" i="2"/>
  <c r="DP31" i="2"/>
  <c r="DP30" i="2"/>
  <c r="DP29" i="2"/>
  <c r="DP28" i="2"/>
  <c r="DP27" i="2"/>
  <c r="DP26" i="2"/>
  <c r="DP25" i="2"/>
  <c r="DP24" i="2"/>
  <c r="DP23" i="2"/>
  <c r="DP22" i="2"/>
  <c r="DP21" i="2"/>
  <c r="DP20" i="2"/>
  <c r="DP19" i="2"/>
  <c r="DP18" i="2"/>
  <c r="DP17" i="2"/>
  <c r="DP16" i="2"/>
  <c r="DP15" i="2"/>
  <c r="DP14" i="2"/>
  <c r="DP13" i="2"/>
  <c r="DP12" i="2"/>
  <c r="DP11" i="2"/>
  <c r="DP10" i="2"/>
  <c r="DP9" i="2"/>
  <c r="DP8" i="2"/>
  <c r="DP7" i="2"/>
  <c r="DP6" i="2"/>
  <c r="DL54" i="2"/>
  <c r="DL53" i="2"/>
  <c r="DL52" i="2"/>
  <c r="DL51" i="2"/>
  <c r="DL50" i="2"/>
  <c r="DL49" i="2"/>
  <c r="DL48" i="2"/>
  <c r="DL47" i="2"/>
  <c r="DL46" i="2"/>
  <c r="DL45" i="2"/>
  <c r="DL44" i="2"/>
  <c r="DL43" i="2"/>
  <c r="DL42" i="2"/>
  <c r="DL41" i="2"/>
  <c r="DL40" i="2"/>
  <c r="DL39" i="2"/>
  <c r="DL38" i="2"/>
  <c r="DL37" i="2"/>
  <c r="DL36" i="2"/>
  <c r="DL35" i="2"/>
  <c r="DL34" i="2"/>
  <c r="DL33" i="2"/>
  <c r="DL32" i="2"/>
  <c r="DL31" i="2"/>
  <c r="DL30" i="2"/>
  <c r="DL29" i="2"/>
  <c r="DL28" i="2"/>
  <c r="DL27" i="2"/>
  <c r="DL26" i="2"/>
  <c r="DL25" i="2"/>
  <c r="DL24" i="2"/>
  <c r="DL23" i="2"/>
  <c r="DL22" i="2"/>
  <c r="DL21" i="2"/>
  <c r="DL20" i="2"/>
  <c r="DL19" i="2"/>
  <c r="DL18" i="2"/>
  <c r="DL17" i="2"/>
  <c r="DL16" i="2"/>
  <c r="DL15" i="2"/>
  <c r="DL14" i="2"/>
  <c r="DL13" i="2"/>
  <c r="DL12" i="2"/>
  <c r="DL11" i="2"/>
  <c r="DL10" i="2"/>
  <c r="DL9" i="2"/>
  <c r="DL8" i="2"/>
  <c r="DL7" i="2"/>
  <c r="DL6" i="2"/>
  <c r="DH54" i="2"/>
  <c r="DH53" i="2"/>
  <c r="DH52" i="2"/>
  <c r="DH51" i="2"/>
  <c r="DH50" i="2"/>
  <c r="DH49" i="2"/>
  <c r="DH48" i="2"/>
  <c r="DH47" i="2"/>
  <c r="DH46" i="2"/>
  <c r="DH45" i="2"/>
  <c r="DH44" i="2"/>
  <c r="DH43" i="2"/>
  <c r="DH42" i="2"/>
  <c r="DH41" i="2"/>
  <c r="DH40" i="2"/>
  <c r="DH39" i="2"/>
  <c r="DH38" i="2"/>
  <c r="DH37" i="2"/>
  <c r="DH36" i="2"/>
  <c r="DH35" i="2"/>
  <c r="DH34" i="2"/>
  <c r="DH33" i="2"/>
  <c r="DH32" i="2"/>
  <c r="DH31" i="2"/>
  <c r="DH30" i="2"/>
  <c r="DH29" i="2"/>
  <c r="DH28" i="2"/>
  <c r="DH27" i="2"/>
  <c r="DH26" i="2"/>
  <c r="DH25" i="2"/>
  <c r="DH24" i="2"/>
  <c r="DH23" i="2"/>
  <c r="DH22" i="2"/>
  <c r="DH21" i="2"/>
  <c r="DH20" i="2"/>
  <c r="DH19" i="2"/>
  <c r="DH18" i="2"/>
  <c r="DH17" i="2"/>
  <c r="DH16" i="2"/>
  <c r="DH15" i="2"/>
  <c r="DH14" i="2"/>
  <c r="DH13" i="2"/>
  <c r="DH12" i="2"/>
  <c r="DH11" i="2"/>
  <c r="DH10" i="2"/>
  <c r="DH9" i="2"/>
  <c r="DH8" i="2"/>
  <c r="DH7" i="2"/>
  <c r="DH6" i="2"/>
  <c r="CZ54" i="2"/>
  <c r="CZ53" i="2"/>
  <c r="CZ52" i="2"/>
  <c r="CZ51" i="2"/>
  <c r="CZ50" i="2"/>
  <c r="CZ49" i="2"/>
  <c r="CZ48" i="2"/>
  <c r="CZ47" i="2"/>
  <c r="CZ46" i="2"/>
  <c r="CZ45" i="2"/>
  <c r="CZ44" i="2"/>
  <c r="CZ43" i="2"/>
  <c r="CZ42" i="2"/>
  <c r="CZ41" i="2"/>
  <c r="CZ40" i="2"/>
  <c r="CZ39" i="2"/>
  <c r="CZ38" i="2"/>
  <c r="CZ37" i="2"/>
  <c r="CZ36" i="2"/>
  <c r="CZ35" i="2"/>
  <c r="CZ34" i="2"/>
  <c r="CZ33" i="2"/>
  <c r="CZ32" i="2"/>
  <c r="CZ31" i="2"/>
  <c r="CZ30" i="2"/>
  <c r="CZ29" i="2"/>
  <c r="CZ28" i="2"/>
  <c r="CZ27" i="2"/>
  <c r="CZ26" i="2"/>
  <c r="CZ25" i="2"/>
  <c r="CZ24" i="2"/>
  <c r="CZ23" i="2"/>
  <c r="CZ22" i="2"/>
  <c r="CZ21" i="2"/>
  <c r="CZ20" i="2"/>
  <c r="CZ19" i="2"/>
  <c r="CZ18" i="2"/>
  <c r="CZ17" i="2"/>
  <c r="CZ16" i="2"/>
  <c r="CZ15" i="2"/>
  <c r="CZ14" i="2"/>
  <c r="CZ13" i="2"/>
  <c r="CZ12" i="2"/>
  <c r="CZ11" i="2"/>
  <c r="CZ10" i="2"/>
  <c r="CZ9" i="2"/>
  <c r="CZ8" i="2"/>
  <c r="CZ7" i="2"/>
  <c r="CZ6" i="2"/>
  <c r="CW54" i="2"/>
  <c r="CW53" i="2"/>
  <c r="CW52" i="2"/>
  <c r="CW51" i="2"/>
  <c r="CW50" i="2"/>
  <c r="CW49" i="2"/>
  <c r="CW48" i="2"/>
  <c r="CW47" i="2"/>
  <c r="CW46" i="2"/>
  <c r="CW45" i="2"/>
  <c r="CW44" i="2"/>
  <c r="CW43" i="2"/>
  <c r="CW42" i="2"/>
  <c r="CW41" i="2"/>
  <c r="CW40" i="2"/>
  <c r="CW39" i="2"/>
  <c r="CW38" i="2"/>
  <c r="CW37" i="2"/>
  <c r="CW36" i="2"/>
  <c r="CW35" i="2"/>
  <c r="CW34" i="2"/>
  <c r="CW33" i="2"/>
  <c r="CW32" i="2"/>
  <c r="CW31" i="2"/>
  <c r="CW30" i="2"/>
  <c r="CW29" i="2"/>
  <c r="CW28" i="2"/>
  <c r="CW27" i="2"/>
  <c r="CW26" i="2"/>
  <c r="CW25" i="2"/>
  <c r="CW24" i="2"/>
  <c r="CW23" i="2"/>
  <c r="CW22" i="2"/>
  <c r="CW21" i="2"/>
  <c r="CW20" i="2"/>
  <c r="CW19" i="2"/>
  <c r="CW18" i="2"/>
  <c r="CW17" i="2"/>
  <c r="CW16" i="2"/>
  <c r="CW15" i="2"/>
  <c r="CW14" i="2"/>
  <c r="CW13" i="2"/>
  <c r="CW12" i="2"/>
  <c r="CW11" i="2"/>
  <c r="CW10" i="2"/>
  <c r="CW9" i="2"/>
  <c r="CW8" i="2"/>
  <c r="CW7" i="2"/>
  <c r="CW6" i="2"/>
  <c r="CS54" i="2"/>
  <c r="CS53" i="2"/>
  <c r="CS52" i="2"/>
  <c r="CS51" i="2"/>
  <c r="CS50" i="2"/>
  <c r="CS49" i="2"/>
  <c r="CS48" i="2"/>
  <c r="CS47" i="2"/>
  <c r="CS46" i="2"/>
  <c r="CS45" i="2"/>
  <c r="CS44" i="2"/>
  <c r="CS43" i="2"/>
  <c r="CS42" i="2"/>
  <c r="CS41" i="2"/>
  <c r="CS40" i="2"/>
  <c r="CS39" i="2"/>
  <c r="CS38" i="2"/>
  <c r="CS37" i="2"/>
  <c r="CS36" i="2"/>
  <c r="CS35" i="2"/>
  <c r="CS34" i="2"/>
  <c r="CS33" i="2"/>
  <c r="CS32" i="2"/>
  <c r="CS31" i="2"/>
  <c r="CS30" i="2"/>
  <c r="CS29" i="2"/>
  <c r="CS28" i="2"/>
  <c r="CS27" i="2"/>
  <c r="CS26" i="2"/>
  <c r="CS25" i="2"/>
  <c r="CS24" i="2"/>
  <c r="CS23" i="2"/>
  <c r="CS22" i="2"/>
  <c r="CS21" i="2"/>
  <c r="CS20" i="2"/>
  <c r="CS19" i="2"/>
  <c r="CS18" i="2"/>
  <c r="CS17" i="2"/>
  <c r="CS16" i="2"/>
  <c r="CS15" i="2"/>
  <c r="CS14" i="2"/>
  <c r="CS13" i="2"/>
  <c r="CS12" i="2"/>
  <c r="CS11" i="2"/>
  <c r="CS10" i="2"/>
  <c r="CS9" i="2"/>
  <c r="CS8" i="2"/>
  <c r="CS7" i="2"/>
  <c r="CS6" i="2"/>
  <c r="CO54" i="2"/>
  <c r="CO53" i="2"/>
  <c r="CO52" i="2"/>
  <c r="CO51" i="2"/>
  <c r="CO50" i="2"/>
  <c r="CO49" i="2"/>
  <c r="CO48" i="2"/>
  <c r="CO47" i="2"/>
  <c r="CO46" i="2"/>
  <c r="CO45" i="2"/>
  <c r="CO44" i="2"/>
  <c r="CO43" i="2"/>
  <c r="CO42" i="2"/>
  <c r="CO41" i="2"/>
  <c r="CO40" i="2"/>
  <c r="CO39" i="2"/>
  <c r="CO38" i="2"/>
  <c r="CO37" i="2"/>
  <c r="CO36" i="2"/>
  <c r="CO35" i="2"/>
  <c r="CO34" i="2"/>
  <c r="CO33" i="2"/>
  <c r="CO32" i="2"/>
  <c r="CO31" i="2"/>
  <c r="CO30" i="2"/>
  <c r="CO29" i="2"/>
  <c r="CO28" i="2"/>
  <c r="CO27" i="2"/>
  <c r="CO26" i="2"/>
  <c r="CO25" i="2"/>
  <c r="CO24" i="2"/>
  <c r="CO23" i="2"/>
  <c r="CO22" i="2"/>
  <c r="CO21" i="2"/>
  <c r="CO20" i="2"/>
  <c r="CO19" i="2"/>
  <c r="CO18" i="2"/>
  <c r="CO17" i="2"/>
  <c r="CO16" i="2"/>
  <c r="CO15" i="2"/>
  <c r="CO14" i="2"/>
  <c r="CO13" i="2"/>
  <c r="CO12" i="2"/>
  <c r="CO11" i="2"/>
  <c r="CO10" i="2"/>
  <c r="CO9" i="2"/>
  <c r="CO8" i="2"/>
  <c r="CO7" i="2"/>
  <c r="CO6" i="2"/>
  <c r="BZ54" i="2"/>
  <c r="BZ53" i="2"/>
  <c r="BZ52" i="2"/>
  <c r="BZ51" i="2"/>
  <c r="BZ50" i="2"/>
  <c r="BZ49" i="2"/>
  <c r="BZ48" i="2"/>
  <c r="BZ47" i="2"/>
  <c r="BZ46" i="2"/>
  <c r="BZ45" i="2"/>
  <c r="BZ44" i="2"/>
  <c r="BZ43" i="2"/>
  <c r="BZ42" i="2"/>
  <c r="BZ41" i="2"/>
  <c r="BZ40" i="2"/>
  <c r="BZ39" i="2"/>
  <c r="BZ38" i="2"/>
  <c r="BZ37" i="2"/>
  <c r="BZ36" i="2"/>
  <c r="BZ35" i="2"/>
  <c r="BZ34" i="2"/>
  <c r="BZ33" i="2"/>
  <c r="BZ32" i="2"/>
  <c r="BZ31" i="2"/>
  <c r="BZ30" i="2"/>
  <c r="BZ29" i="2"/>
  <c r="BZ28" i="2"/>
  <c r="BZ27" i="2"/>
  <c r="BZ26" i="2"/>
  <c r="BZ25" i="2"/>
  <c r="BZ24" i="2"/>
  <c r="BZ23" i="2"/>
  <c r="BZ22" i="2"/>
  <c r="BZ21" i="2"/>
  <c r="BZ20" i="2"/>
  <c r="BZ19" i="2"/>
  <c r="BZ18" i="2"/>
  <c r="BZ17" i="2"/>
  <c r="BZ16" i="2"/>
  <c r="BZ15" i="2"/>
  <c r="BZ14" i="2"/>
  <c r="BZ13" i="2"/>
  <c r="BZ12" i="2"/>
  <c r="BZ11" i="2"/>
  <c r="BZ10" i="2"/>
  <c r="BZ9" i="2"/>
  <c r="BZ8" i="2"/>
  <c r="BZ7" i="2"/>
  <c r="BZ6" i="2"/>
  <c r="CG54" i="2"/>
  <c r="CG53" i="2"/>
  <c r="CG52" i="2"/>
  <c r="CG51" i="2"/>
  <c r="CG50" i="2"/>
  <c r="CG49" i="2"/>
  <c r="CG48" i="2"/>
  <c r="CG47" i="2"/>
  <c r="CG46" i="2"/>
  <c r="CG45" i="2"/>
  <c r="CG44" i="2"/>
  <c r="CG43" i="2"/>
  <c r="CG42" i="2"/>
  <c r="CG41" i="2"/>
  <c r="CG40" i="2"/>
  <c r="CG39" i="2"/>
  <c r="CG38" i="2"/>
  <c r="CG37" i="2"/>
  <c r="CG36" i="2"/>
  <c r="CG35" i="2"/>
  <c r="CG34" i="2"/>
  <c r="CG33" i="2"/>
  <c r="CG32" i="2"/>
  <c r="CG31" i="2"/>
  <c r="CG30" i="2"/>
  <c r="CG29" i="2"/>
  <c r="CG28" i="2"/>
  <c r="CG27" i="2"/>
  <c r="CG26" i="2"/>
  <c r="CG25" i="2"/>
  <c r="CG24" i="2"/>
  <c r="CG23" i="2"/>
  <c r="CG22" i="2"/>
  <c r="CG21" i="2"/>
  <c r="CG20" i="2"/>
  <c r="CG19" i="2"/>
  <c r="CG18" i="2"/>
  <c r="CG17" i="2"/>
  <c r="CG16" i="2"/>
  <c r="CG15" i="2"/>
  <c r="CG14" i="2"/>
  <c r="CG13" i="2"/>
  <c r="CG12" i="2"/>
  <c r="CG11" i="2"/>
  <c r="CG10" i="2"/>
  <c r="CG9" i="2"/>
  <c r="CG8" i="2"/>
  <c r="CG7" i="2"/>
  <c r="CG6" i="2"/>
  <c r="CD54" i="2"/>
  <c r="CD53" i="2"/>
  <c r="CD52" i="2"/>
  <c r="CD51" i="2"/>
  <c r="CD50" i="2"/>
  <c r="CD49" i="2"/>
  <c r="CD48" i="2"/>
  <c r="CD47" i="2"/>
  <c r="CD46" i="2"/>
  <c r="CD45" i="2"/>
  <c r="CD44" i="2"/>
  <c r="CD43" i="2"/>
  <c r="CD42" i="2"/>
  <c r="CD41" i="2"/>
  <c r="CD40" i="2"/>
  <c r="CD39" i="2"/>
  <c r="CD38" i="2"/>
  <c r="CD37" i="2"/>
  <c r="CD36" i="2"/>
  <c r="CD35" i="2"/>
  <c r="CD34" i="2"/>
  <c r="CD33" i="2"/>
  <c r="CD32" i="2"/>
  <c r="CD31" i="2"/>
  <c r="CD30" i="2"/>
  <c r="CD29" i="2"/>
  <c r="CD28" i="2"/>
  <c r="CD27" i="2"/>
  <c r="CD26" i="2"/>
  <c r="CD25" i="2"/>
  <c r="CD24" i="2"/>
  <c r="CD23" i="2"/>
  <c r="CD22" i="2"/>
  <c r="CD21" i="2"/>
  <c r="CD20" i="2"/>
  <c r="CD19" i="2"/>
  <c r="CD18" i="2"/>
  <c r="CD17" i="2"/>
  <c r="CD16" i="2"/>
  <c r="CD15" i="2"/>
  <c r="CD14" i="2"/>
  <c r="CD13" i="2"/>
  <c r="CD12" i="2"/>
  <c r="CD11" i="2"/>
  <c r="CD10" i="2"/>
  <c r="CD9" i="2"/>
  <c r="CD8" i="2"/>
  <c r="CD7" i="2"/>
  <c r="CD6" i="2"/>
  <c r="BV54" i="2"/>
  <c r="BV53" i="2"/>
  <c r="BV52" i="2"/>
  <c r="BV51" i="2"/>
  <c r="BV50" i="2"/>
  <c r="BV49" i="2"/>
  <c r="BV48" i="2"/>
  <c r="BV47" i="2"/>
  <c r="BV46" i="2"/>
  <c r="BV45" i="2"/>
  <c r="BV44" i="2"/>
  <c r="BV43" i="2"/>
  <c r="BV42" i="2"/>
  <c r="BV41" i="2"/>
  <c r="BV40" i="2"/>
  <c r="BV39" i="2"/>
  <c r="BV38" i="2"/>
  <c r="BV37" i="2"/>
  <c r="BV36" i="2"/>
  <c r="BV35" i="2"/>
  <c r="BV34" i="2"/>
  <c r="BV33" i="2"/>
  <c r="BV32" i="2"/>
  <c r="BV31" i="2"/>
  <c r="BV30" i="2"/>
  <c r="BV29" i="2"/>
  <c r="BV28" i="2"/>
  <c r="BV27" i="2"/>
  <c r="BV26" i="2"/>
  <c r="BV25" i="2"/>
  <c r="BV24" i="2"/>
  <c r="BV23" i="2"/>
  <c r="BV22" i="2"/>
  <c r="BV21" i="2"/>
  <c r="BV20" i="2"/>
  <c r="BV19" i="2"/>
  <c r="BV18" i="2"/>
  <c r="BV17" i="2"/>
  <c r="BV16" i="2"/>
  <c r="BV15" i="2"/>
  <c r="BV14" i="2"/>
  <c r="BV13" i="2"/>
  <c r="BV12" i="2"/>
  <c r="BV11" i="2"/>
  <c r="BV10" i="2"/>
  <c r="BV9" i="2"/>
  <c r="BV8" i="2"/>
  <c r="BV7" i="2"/>
  <c r="BV6" i="2"/>
  <c r="BN54" i="2"/>
  <c r="BN53" i="2"/>
  <c r="BN52" i="2"/>
  <c r="BN51" i="2"/>
  <c r="BN50" i="2"/>
  <c r="BN49" i="2"/>
  <c r="BN48" i="2"/>
  <c r="BN47" i="2"/>
  <c r="BN46" i="2"/>
  <c r="BN45" i="2"/>
  <c r="BN44" i="2"/>
  <c r="BN43" i="2"/>
  <c r="BN42" i="2"/>
  <c r="BN41" i="2"/>
  <c r="BN40" i="2"/>
  <c r="BN39" i="2"/>
  <c r="BN38" i="2"/>
  <c r="BN37" i="2"/>
  <c r="BN36" i="2"/>
  <c r="BN35" i="2"/>
  <c r="BN34" i="2"/>
  <c r="BN33" i="2"/>
  <c r="BN32" i="2"/>
  <c r="BN31" i="2"/>
  <c r="BN30" i="2"/>
  <c r="BN29" i="2"/>
  <c r="BN28" i="2"/>
  <c r="BN27" i="2"/>
  <c r="BN26" i="2"/>
  <c r="BN25" i="2"/>
  <c r="BN24" i="2"/>
  <c r="BN23" i="2"/>
  <c r="BN22" i="2"/>
  <c r="BN21" i="2"/>
  <c r="BN20" i="2"/>
  <c r="BN19" i="2"/>
  <c r="BN18" i="2"/>
  <c r="BN17" i="2"/>
  <c r="BN16" i="2"/>
  <c r="BN15" i="2"/>
  <c r="BN14" i="2"/>
  <c r="BN13" i="2"/>
  <c r="BN12" i="2"/>
  <c r="BN11" i="2"/>
  <c r="BN10" i="2"/>
  <c r="BN9" i="2"/>
  <c r="BN8" i="2"/>
  <c r="BN7" i="2"/>
  <c r="BN6" i="2"/>
  <c r="BK54" i="2"/>
  <c r="BK53" i="2"/>
  <c r="BK52" i="2"/>
  <c r="BK51" i="2"/>
  <c r="BK50" i="2"/>
  <c r="BK49" i="2"/>
  <c r="BK48" i="2"/>
  <c r="BK47" i="2"/>
  <c r="BK46" i="2"/>
  <c r="BK45" i="2"/>
  <c r="BK44" i="2"/>
  <c r="BK43" i="2"/>
  <c r="BK42" i="2"/>
  <c r="BK41" i="2"/>
  <c r="BK40" i="2"/>
  <c r="BK39" i="2"/>
  <c r="BK38" i="2"/>
  <c r="BK37" i="2"/>
  <c r="BK36" i="2"/>
  <c r="BK35" i="2"/>
  <c r="BK34" i="2"/>
  <c r="BK33" i="2"/>
  <c r="BK32" i="2"/>
  <c r="BK31" i="2"/>
  <c r="BK30" i="2"/>
  <c r="BK29" i="2"/>
  <c r="BK28" i="2"/>
  <c r="BK27" i="2"/>
  <c r="BK26" i="2"/>
  <c r="BK25" i="2"/>
  <c r="BK24" i="2"/>
  <c r="BK23" i="2"/>
  <c r="BK22" i="2"/>
  <c r="BK21" i="2"/>
  <c r="BK20" i="2"/>
  <c r="BK19" i="2"/>
  <c r="BK18" i="2"/>
  <c r="BK17" i="2"/>
  <c r="BK16" i="2"/>
  <c r="BK15" i="2"/>
  <c r="BK14" i="2"/>
  <c r="BK13" i="2"/>
  <c r="BK12" i="2"/>
  <c r="BK11" i="2"/>
  <c r="BK10" i="2"/>
  <c r="BK9" i="2"/>
  <c r="BK8" i="2"/>
  <c r="BK7" i="2"/>
  <c r="BK6" i="2"/>
  <c r="BG54" i="2"/>
  <c r="BG53" i="2"/>
  <c r="BG52" i="2"/>
  <c r="BG51" i="2"/>
  <c r="BG50" i="2"/>
  <c r="BG49" i="2"/>
  <c r="BG48" i="2"/>
  <c r="BG47" i="2"/>
  <c r="BG46" i="2"/>
  <c r="BG45" i="2"/>
  <c r="BG44" i="2"/>
  <c r="BG43" i="2"/>
  <c r="BG42" i="2"/>
  <c r="BG41" i="2"/>
  <c r="BG40" i="2"/>
  <c r="BG39" i="2"/>
  <c r="BG38" i="2"/>
  <c r="BG37" i="2"/>
  <c r="BG36" i="2"/>
  <c r="BG35" i="2"/>
  <c r="BG34" i="2"/>
  <c r="BG33" i="2"/>
  <c r="BG32" i="2"/>
  <c r="BG31" i="2"/>
  <c r="BG30" i="2"/>
  <c r="BG29" i="2"/>
  <c r="BG28" i="2"/>
  <c r="BG27" i="2"/>
  <c r="BG26" i="2"/>
  <c r="BG25" i="2"/>
  <c r="BG24" i="2"/>
  <c r="BG23" i="2"/>
  <c r="BG22" i="2"/>
  <c r="BG21" i="2"/>
  <c r="BG20" i="2"/>
  <c r="BG19" i="2"/>
  <c r="BG18" i="2"/>
  <c r="BG17" i="2"/>
  <c r="BG16" i="2"/>
  <c r="BG15" i="2"/>
  <c r="BG14" i="2"/>
  <c r="BG13" i="2"/>
  <c r="BG12" i="2"/>
  <c r="BG11" i="2"/>
  <c r="BG10" i="2"/>
  <c r="BG9" i="2"/>
  <c r="BG8" i="2"/>
  <c r="BG7" i="2"/>
  <c r="BG6" i="2"/>
  <c r="BC54" i="2"/>
  <c r="BC53" i="2"/>
  <c r="BC52" i="2"/>
  <c r="BC51" i="2"/>
  <c r="BC50" i="2"/>
  <c r="BC49" i="2"/>
  <c r="BC48" i="2"/>
  <c r="BC47" i="2"/>
  <c r="BC46" i="2"/>
  <c r="BC45" i="2"/>
  <c r="BC44" i="2"/>
  <c r="BC43" i="2"/>
  <c r="BC42" i="2"/>
  <c r="BC41" i="2"/>
  <c r="BC40" i="2"/>
  <c r="BC39" i="2"/>
  <c r="BC38" i="2"/>
  <c r="BC37" i="2"/>
  <c r="BC36" i="2"/>
  <c r="BC35" i="2"/>
  <c r="BC34" i="2"/>
  <c r="BC33" i="2"/>
  <c r="BC32" i="2"/>
  <c r="BC31" i="2"/>
  <c r="BC30" i="2"/>
  <c r="BC29" i="2"/>
  <c r="BC28" i="2"/>
  <c r="BC27" i="2"/>
  <c r="BC26" i="2"/>
  <c r="BC25" i="2"/>
  <c r="BC24" i="2"/>
  <c r="BC23" i="2"/>
  <c r="BC22" i="2"/>
  <c r="BC21" i="2"/>
  <c r="BC20" i="2"/>
  <c r="BC19" i="2"/>
  <c r="BC18" i="2"/>
  <c r="BC17" i="2"/>
  <c r="BC16" i="2"/>
  <c r="BC15" i="2"/>
  <c r="BC14" i="2"/>
  <c r="BC13" i="2"/>
  <c r="BC12" i="2"/>
  <c r="BC11" i="2"/>
  <c r="BC10" i="2"/>
  <c r="BC9" i="2"/>
  <c r="BC8" i="2"/>
  <c r="BC7" i="2"/>
  <c r="BC6" i="2"/>
  <c r="AU54" i="2"/>
  <c r="AU53" i="2"/>
  <c r="AU52" i="2"/>
  <c r="AU51" i="2"/>
  <c r="AU50" i="2"/>
  <c r="AU49" i="2"/>
  <c r="AU48" i="2"/>
  <c r="AU47" i="2"/>
  <c r="AU46" i="2"/>
  <c r="AU45" i="2"/>
  <c r="AU44" i="2"/>
  <c r="AU43" i="2"/>
  <c r="AU42" i="2"/>
  <c r="AU41" i="2"/>
  <c r="AU40" i="2"/>
  <c r="AU39" i="2"/>
  <c r="AU38" i="2"/>
  <c r="AU37" i="2"/>
  <c r="AU36" i="2"/>
  <c r="AU35" i="2"/>
  <c r="AU34" i="2"/>
  <c r="AU33" i="2"/>
  <c r="AU32" i="2"/>
  <c r="AU31" i="2"/>
  <c r="AU30" i="2"/>
  <c r="AU29" i="2"/>
  <c r="AU28" i="2"/>
  <c r="AU27" i="2"/>
  <c r="AU26" i="2"/>
  <c r="AU25" i="2"/>
  <c r="AU24" i="2"/>
  <c r="AU23" i="2"/>
  <c r="AU22" i="2"/>
  <c r="AU21" i="2"/>
  <c r="AU20" i="2"/>
  <c r="AU19" i="2"/>
  <c r="AU18" i="2"/>
  <c r="AU17" i="2"/>
  <c r="AU16" i="2"/>
  <c r="AU15" i="2"/>
  <c r="AU14" i="2"/>
  <c r="AU13" i="2"/>
  <c r="AU12" i="2"/>
  <c r="AU11" i="2"/>
  <c r="AU10" i="2"/>
  <c r="AU9" i="2"/>
  <c r="AU8" i="2"/>
  <c r="AU7" i="2"/>
  <c r="AU6" i="2"/>
  <c r="AR54" i="2"/>
  <c r="AR53" i="2"/>
  <c r="AR52" i="2"/>
  <c r="AR51" i="2"/>
  <c r="AR50" i="2"/>
  <c r="AR49" i="2"/>
  <c r="AR48" i="2"/>
  <c r="AR47" i="2"/>
  <c r="AR46" i="2"/>
  <c r="AR45" i="2"/>
  <c r="AR44" i="2"/>
  <c r="AR43" i="2"/>
  <c r="AR42" i="2"/>
  <c r="AR41" i="2"/>
  <c r="AR40" i="2"/>
  <c r="AR39" i="2"/>
  <c r="AR38" i="2"/>
  <c r="AR37" i="2"/>
  <c r="AR36" i="2"/>
  <c r="AR35" i="2"/>
  <c r="AR34" i="2"/>
  <c r="AR33" i="2"/>
  <c r="AR32" i="2"/>
  <c r="AR31" i="2"/>
  <c r="AR30" i="2"/>
  <c r="AR29" i="2"/>
  <c r="AR28" i="2"/>
  <c r="AR27" i="2"/>
  <c r="AR26" i="2"/>
  <c r="AR25" i="2"/>
  <c r="AR24" i="2"/>
  <c r="AR23" i="2"/>
  <c r="AR22" i="2"/>
  <c r="AR21" i="2"/>
  <c r="AR20" i="2"/>
  <c r="AR19" i="2"/>
  <c r="AR18" i="2"/>
  <c r="AR17" i="2"/>
  <c r="AR16" i="2"/>
  <c r="AR15" i="2"/>
  <c r="AR14" i="2"/>
  <c r="AR13" i="2"/>
  <c r="AR12" i="2"/>
  <c r="AR11" i="2"/>
  <c r="AR10" i="2"/>
  <c r="AR9" i="2"/>
  <c r="AR8" i="2"/>
  <c r="AR7" i="2"/>
  <c r="AR6"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N8" i="2"/>
  <c r="AN7" i="2"/>
  <c r="AN6" i="2"/>
  <c r="AJ54" i="2"/>
  <c r="AJ53" i="2"/>
  <c r="AJ52" i="2"/>
  <c r="AJ51" i="2"/>
  <c r="AJ50" i="2"/>
  <c r="AJ49" i="2"/>
  <c r="AJ48" i="2"/>
  <c r="AJ47" i="2"/>
  <c r="AJ46" i="2"/>
  <c r="AJ45" i="2"/>
  <c r="AJ44" i="2"/>
  <c r="AJ43" i="2"/>
  <c r="AJ42" i="2"/>
  <c r="AJ41" i="2"/>
  <c r="AJ40" i="2"/>
  <c r="AJ39" i="2"/>
  <c r="AJ38" i="2"/>
  <c r="AJ37" i="2"/>
  <c r="AJ36" i="2"/>
  <c r="AJ35" i="2"/>
  <c r="AJ34" i="2"/>
  <c r="AJ33" i="2"/>
  <c r="AJ32" i="2"/>
  <c r="AJ31" i="2"/>
  <c r="AJ30" i="2"/>
  <c r="AJ29" i="2"/>
  <c r="AJ28" i="2"/>
  <c r="AJ27" i="2"/>
  <c r="AJ26" i="2"/>
  <c r="AJ25" i="2"/>
  <c r="AJ24" i="2"/>
  <c r="AJ23" i="2"/>
  <c r="AJ22" i="2"/>
  <c r="AJ21" i="2"/>
  <c r="AJ20" i="2"/>
  <c r="AJ19" i="2"/>
  <c r="AJ18" i="2"/>
  <c r="AJ17" i="2"/>
  <c r="AJ16" i="2"/>
  <c r="AJ15" i="2"/>
  <c r="AJ14" i="2"/>
  <c r="AJ13" i="2"/>
  <c r="AJ12" i="2"/>
  <c r="AJ11" i="2"/>
  <c r="AJ10" i="2"/>
  <c r="AJ9" i="2"/>
  <c r="AJ8" i="2"/>
  <c r="AJ7" i="2"/>
  <c r="AJ6" i="2"/>
  <c r="AB54" i="2"/>
  <c r="AB53" i="2"/>
  <c r="AB52" i="2"/>
  <c r="AB51" i="2"/>
  <c r="AB50" i="2"/>
  <c r="AB49" i="2"/>
  <c r="AB48" i="2"/>
  <c r="AB47" i="2"/>
  <c r="AB46" i="2"/>
  <c r="AB45" i="2"/>
  <c r="AB44" i="2"/>
  <c r="AB43" i="2"/>
  <c r="AB42" i="2"/>
  <c r="AB41" i="2"/>
  <c r="AB40" i="2"/>
  <c r="AB39" i="2"/>
  <c r="AB38" i="2"/>
  <c r="AB37" i="2"/>
  <c r="AB36" i="2"/>
  <c r="AB35" i="2"/>
  <c r="AB34" i="2"/>
  <c r="AB33" i="2"/>
  <c r="AB32" i="2"/>
  <c r="AB31" i="2"/>
  <c r="AB30" i="2"/>
  <c r="AB29" i="2"/>
  <c r="AB28" i="2"/>
  <c r="AB27" i="2"/>
  <c r="AB26" i="2"/>
  <c r="AB25" i="2"/>
  <c r="AB24" i="2"/>
  <c r="AB23" i="2"/>
  <c r="AB22" i="2"/>
  <c r="AB21" i="2"/>
  <c r="AB20" i="2"/>
  <c r="AB19" i="2"/>
  <c r="AB18" i="2"/>
  <c r="AB17" i="2"/>
  <c r="AB16" i="2"/>
  <c r="AB15" i="2"/>
  <c r="AB14" i="2"/>
  <c r="AB13" i="2"/>
  <c r="AB12" i="2"/>
  <c r="AB11" i="2"/>
  <c r="AB10" i="2"/>
  <c r="AB9" i="2"/>
  <c r="AB8" i="2"/>
  <c r="AB7" i="2"/>
  <c r="AB6"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 r="Y10" i="2"/>
  <c r="Y9" i="2"/>
  <c r="Y8" i="2"/>
  <c r="Y7" i="2"/>
  <c r="Y6"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U7" i="2"/>
  <c r="U6"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Q7" i="2"/>
  <c r="Q6" i="2"/>
  <c r="J37" i="49" l="1"/>
  <c r="H37" i="49"/>
  <c r="D37" i="49"/>
  <c r="P25" i="5" l="1"/>
  <c r="P24" i="5"/>
  <c r="P23" i="5"/>
  <c r="P22" i="5"/>
  <c r="P21" i="5"/>
  <c r="P20" i="5"/>
  <c r="P19" i="5"/>
  <c r="P18" i="5"/>
  <c r="P17" i="5"/>
  <c r="P16" i="5"/>
  <c r="P15" i="5"/>
  <c r="P14" i="5"/>
  <c r="P13" i="5"/>
  <c r="P12" i="5"/>
  <c r="P11" i="5"/>
  <c r="P10" i="5"/>
  <c r="P25" i="6"/>
  <c r="P24" i="6"/>
  <c r="P23" i="6"/>
  <c r="P22" i="6"/>
  <c r="P21" i="6"/>
  <c r="P20" i="6"/>
  <c r="P19" i="6"/>
  <c r="P18" i="6"/>
  <c r="P17" i="6"/>
  <c r="P16" i="6"/>
  <c r="P15" i="6"/>
  <c r="P14" i="6"/>
  <c r="P13" i="6"/>
  <c r="P12" i="6"/>
  <c r="P11" i="6"/>
  <c r="P10" i="6"/>
  <c r="P25" i="7"/>
  <c r="P24" i="7"/>
  <c r="P23" i="7"/>
  <c r="P22" i="7"/>
  <c r="P21" i="7"/>
  <c r="P20" i="7"/>
  <c r="P19" i="7"/>
  <c r="P18" i="7"/>
  <c r="P17" i="7"/>
  <c r="P16" i="7"/>
  <c r="P15" i="7"/>
  <c r="P14" i="7"/>
  <c r="P13" i="7"/>
  <c r="P12" i="7"/>
  <c r="P11" i="7"/>
  <c r="P10" i="7"/>
  <c r="P25" i="8"/>
  <c r="P24" i="8"/>
  <c r="P23" i="8"/>
  <c r="P22" i="8"/>
  <c r="P21" i="8"/>
  <c r="P20" i="8"/>
  <c r="P19" i="8"/>
  <c r="P18" i="8"/>
  <c r="P17" i="8"/>
  <c r="P16" i="8"/>
  <c r="P15" i="8"/>
  <c r="P14" i="8"/>
  <c r="P13" i="8"/>
  <c r="P12" i="8"/>
  <c r="P11" i="8"/>
  <c r="P10" i="8"/>
  <c r="P25" i="9"/>
  <c r="P24" i="9"/>
  <c r="P23" i="9"/>
  <c r="P22" i="9"/>
  <c r="P21" i="9"/>
  <c r="P20" i="9"/>
  <c r="P19" i="9"/>
  <c r="P18" i="9"/>
  <c r="P17" i="9"/>
  <c r="P16" i="9"/>
  <c r="P15" i="9"/>
  <c r="P14" i="9"/>
  <c r="P13" i="9"/>
  <c r="P12" i="9"/>
  <c r="P11" i="9"/>
  <c r="P10" i="9"/>
  <c r="P25" i="10"/>
  <c r="P24" i="10"/>
  <c r="P23" i="10"/>
  <c r="P22" i="10"/>
  <c r="P21" i="10"/>
  <c r="P20" i="10"/>
  <c r="P19" i="10"/>
  <c r="P18" i="10"/>
  <c r="P17" i="10"/>
  <c r="P16" i="10"/>
  <c r="P15" i="10"/>
  <c r="P14" i="10"/>
  <c r="P13" i="10"/>
  <c r="P12" i="10"/>
  <c r="P11" i="10"/>
  <c r="P10" i="10"/>
  <c r="P25" i="11"/>
  <c r="P24" i="11"/>
  <c r="P23" i="11"/>
  <c r="P22" i="11"/>
  <c r="P21" i="11"/>
  <c r="P20" i="11"/>
  <c r="P19" i="11"/>
  <c r="P18" i="11"/>
  <c r="P17" i="11"/>
  <c r="P16" i="11"/>
  <c r="P15" i="11"/>
  <c r="P14" i="11"/>
  <c r="P13" i="11"/>
  <c r="P12" i="11"/>
  <c r="P11" i="11"/>
  <c r="P10" i="11"/>
  <c r="P25" i="12"/>
  <c r="P24" i="12"/>
  <c r="P23" i="12"/>
  <c r="P22" i="12"/>
  <c r="P21" i="12"/>
  <c r="P20" i="12"/>
  <c r="P19" i="12"/>
  <c r="P18" i="12"/>
  <c r="P17" i="12"/>
  <c r="P16" i="12"/>
  <c r="P15" i="12"/>
  <c r="P14" i="12"/>
  <c r="P13" i="12"/>
  <c r="P12" i="12"/>
  <c r="P11" i="12"/>
  <c r="P10" i="12"/>
  <c r="P25" i="13"/>
  <c r="P24" i="13"/>
  <c r="P23" i="13"/>
  <c r="P22" i="13"/>
  <c r="P21" i="13"/>
  <c r="P20" i="13"/>
  <c r="P19" i="13"/>
  <c r="P18" i="13"/>
  <c r="P17" i="13"/>
  <c r="P16" i="13"/>
  <c r="P15" i="13"/>
  <c r="P14" i="13"/>
  <c r="P13" i="13"/>
  <c r="P12" i="13"/>
  <c r="P11" i="13"/>
  <c r="P10" i="13"/>
  <c r="P25" i="14"/>
  <c r="P24" i="14"/>
  <c r="P23" i="14"/>
  <c r="P22" i="14"/>
  <c r="P21" i="14"/>
  <c r="P20" i="14"/>
  <c r="P19" i="14"/>
  <c r="P18" i="14"/>
  <c r="P17" i="14"/>
  <c r="P16" i="14"/>
  <c r="P15" i="14"/>
  <c r="P14" i="14"/>
  <c r="P13" i="14"/>
  <c r="P12" i="14"/>
  <c r="P11" i="14"/>
  <c r="P10" i="14"/>
  <c r="P25" i="15"/>
  <c r="P24" i="15"/>
  <c r="P23" i="15"/>
  <c r="P22" i="15"/>
  <c r="P21" i="15"/>
  <c r="P20" i="15"/>
  <c r="P19" i="15"/>
  <c r="P18" i="15"/>
  <c r="P17" i="15"/>
  <c r="P16" i="15"/>
  <c r="P15" i="15"/>
  <c r="P14" i="15"/>
  <c r="P13" i="15"/>
  <c r="P12" i="15"/>
  <c r="P11" i="15"/>
  <c r="P10" i="15"/>
  <c r="P25" i="16"/>
  <c r="P24" i="16"/>
  <c r="P23" i="16"/>
  <c r="P22" i="16"/>
  <c r="P21" i="16"/>
  <c r="P20" i="16"/>
  <c r="P19" i="16"/>
  <c r="P18" i="16"/>
  <c r="P17" i="16"/>
  <c r="P16" i="16"/>
  <c r="P15" i="16"/>
  <c r="P14" i="16"/>
  <c r="P13" i="16"/>
  <c r="P12" i="16"/>
  <c r="P11" i="16"/>
  <c r="P10" i="16"/>
  <c r="P25" i="17"/>
  <c r="P24" i="17"/>
  <c r="P23" i="17"/>
  <c r="P22" i="17"/>
  <c r="P21" i="17"/>
  <c r="P20" i="17"/>
  <c r="P19" i="17"/>
  <c r="P18" i="17"/>
  <c r="P17" i="17"/>
  <c r="P16" i="17"/>
  <c r="P15" i="17"/>
  <c r="P14" i="17"/>
  <c r="P13" i="17"/>
  <c r="P12" i="17"/>
  <c r="P11" i="17"/>
  <c r="P10" i="17"/>
  <c r="P25" i="18"/>
  <c r="P24" i="18"/>
  <c r="P23" i="18"/>
  <c r="P22" i="18"/>
  <c r="P21" i="18"/>
  <c r="P20" i="18"/>
  <c r="P19" i="18"/>
  <c r="P18" i="18"/>
  <c r="P17" i="18"/>
  <c r="P16" i="18"/>
  <c r="P15" i="18"/>
  <c r="P14" i="18"/>
  <c r="P13" i="18"/>
  <c r="P12" i="18"/>
  <c r="P11" i="18"/>
  <c r="P10" i="18"/>
  <c r="P25" i="19"/>
  <c r="P24" i="19"/>
  <c r="P23" i="19"/>
  <c r="P22" i="19"/>
  <c r="P21" i="19"/>
  <c r="P20" i="19"/>
  <c r="P19" i="19"/>
  <c r="P18" i="19"/>
  <c r="P17" i="19"/>
  <c r="P16" i="19"/>
  <c r="P15" i="19"/>
  <c r="P14" i="19"/>
  <c r="P13" i="19"/>
  <c r="P12" i="19"/>
  <c r="P11" i="19"/>
  <c r="P10" i="19"/>
  <c r="P25" i="20"/>
  <c r="P24" i="20"/>
  <c r="P23" i="20"/>
  <c r="P22" i="20"/>
  <c r="P21" i="20"/>
  <c r="P20" i="20"/>
  <c r="P19" i="20"/>
  <c r="P18" i="20"/>
  <c r="P17" i="20"/>
  <c r="P16" i="20"/>
  <c r="P15" i="20"/>
  <c r="P14" i="20"/>
  <c r="P13" i="20"/>
  <c r="P12" i="20"/>
  <c r="P11" i="20"/>
  <c r="P10" i="20"/>
  <c r="P25" i="21"/>
  <c r="P24" i="21"/>
  <c r="P23" i="21"/>
  <c r="P22" i="21"/>
  <c r="P21" i="21"/>
  <c r="P20" i="21"/>
  <c r="P19" i="21"/>
  <c r="P18" i="21"/>
  <c r="P17" i="21"/>
  <c r="P16" i="21"/>
  <c r="P15" i="21"/>
  <c r="P14" i="21"/>
  <c r="P13" i="21"/>
  <c r="P12" i="21"/>
  <c r="P11" i="21"/>
  <c r="P10" i="21"/>
  <c r="P25" i="22"/>
  <c r="P24" i="22"/>
  <c r="P23" i="22"/>
  <c r="P22" i="22"/>
  <c r="P21" i="22"/>
  <c r="P20" i="22"/>
  <c r="P19" i="22"/>
  <c r="P18" i="22"/>
  <c r="P17" i="22"/>
  <c r="P16" i="22"/>
  <c r="P15" i="22"/>
  <c r="P14" i="22"/>
  <c r="P13" i="22"/>
  <c r="P12" i="22"/>
  <c r="P11" i="22"/>
  <c r="P10" i="22"/>
  <c r="P25" i="23"/>
  <c r="P24" i="23"/>
  <c r="P23" i="23"/>
  <c r="P22" i="23"/>
  <c r="P21" i="23"/>
  <c r="P20" i="23"/>
  <c r="P19" i="23"/>
  <c r="P18" i="23"/>
  <c r="P17" i="23"/>
  <c r="P16" i="23"/>
  <c r="P15" i="23"/>
  <c r="P14" i="23"/>
  <c r="P13" i="23"/>
  <c r="P12" i="23"/>
  <c r="P11" i="23"/>
  <c r="P10" i="23"/>
  <c r="P25" i="24"/>
  <c r="P24" i="24"/>
  <c r="P23" i="24"/>
  <c r="P22" i="24"/>
  <c r="P21" i="24"/>
  <c r="P20" i="24"/>
  <c r="P19" i="24"/>
  <c r="P18" i="24"/>
  <c r="P17" i="24"/>
  <c r="P16" i="24"/>
  <c r="P15" i="24"/>
  <c r="P14" i="24"/>
  <c r="P13" i="24"/>
  <c r="P12" i="24"/>
  <c r="P11" i="24"/>
  <c r="P10" i="24"/>
  <c r="P25" i="25"/>
  <c r="P24" i="25"/>
  <c r="P23" i="25"/>
  <c r="P22" i="25"/>
  <c r="P21" i="25"/>
  <c r="P20" i="25"/>
  <c r="P19" i="25"/>
  <c r="P18" i="25"/>
  <c r="P17" i="25"/>
  <c r="P16" i="25"/>
  <c r="P15" i="25"/>
  <c r="P14" i="25"/>
  <c r="P13" i="25"/>
  <c r="P12" i="25"/>
  <c r="P11" i="25"/>
  <c r="P10" i="25"/>
  <c r="P25" i="26"/>
  <c r="P24" i="26"/>
  <c r="P23" i="26"/>
  <c r="P22" i="26"/>
  <c r="P21" i="26"/>
  <c r="P20" i="26"/>
  <c r="P19" i="26"/>
  <c r="P18" i="26"/>
  <c r="P17" i="26"/>
  <c r="P16" i="26"/>
  <c r="P15" i="26"/>
  <c r="P14" i="26"/>
  <c r="P13" i="26"/>
  <c r="P12" i="26"/>
  <c r="P11" i="26"/>
  <c r="P10" i="26"/>
  <c r="P25" i="27"/>
  <c r="P24" i="27"/>
  <c r="P23" i="27"/>
  <c r="P22" i="27"/>
  <c r="P21" i="27"/>
  <c r="P20" i="27"/>
  <c r="P19" i="27"/>
  <c r="P18" i="27"/>
  <c r="P17" i="27"/>
  <c r="P16" i="27"/>
  <c r="P15" i="27"/>
  <c r="P14" i="27"/>
  <c r="P13" i="27"/>
  <c r="P12" i="27"/>
  <c r="P11" i="27"/>
  <c r="P10" i="27"/>
  <c r="P25" i="28"/>
  <c r="P24" i="28"/>
  <c r="P23" i="28"/>
  <c r="P22" i="28"/>
  <c r="P21" i="28"/>
  <c r="P20" i="28"/>
  <c r="P19" i="28"/>
  <c r="P18" i="28"/>
  <c r="P17" i="28"/>
  <c r="P16" i="28"/>
  <c r="P15" i="28"/>
  <c r="P14" i="28"/>
  <c r="P13" i="28"/>
  <c r="P12" i="28"/>
  <c r="P11" i="28"/>
  <c r="P10" i="28"/>
  <c r="P25" i="29"/>
  <c r="P24" i="29"/>
  <c r="P23" i="29"/>
  <c r="P22" i="29"/>
  <c r="P21" i="29"/>
  <c r="P20" i="29"/>
  <c r="P19" i="29"/>
  <c r="P18" i="29"/>
  <c r="P17" i="29"/>
  <c r="P16" i="29"/>
  <c r="P15" i="29"/>
  <c r="P14" i="29"/>
  <c r="P13" i="29"/>
  <c r="P12" i="29"/>
  <c r="P11" i="29"/>
  <c r="P10" i="29"/>
  <c r="P25" i="30"/>
  <c r="P24" i="30"/>
  <c r="P23" i="30"/>
  <c r="P22" i="30"/>
  <c r="P21" i="30"/>
  <c r="P20" i="30"/>
  <c r="P19" i="30"/>
  <c r="P18" i="30"/>
  <c r="P17" i="30"/>
  <c r="P16" i="30"/>
  <c r="P15" i="30"/>
  <c r="P14" i="30"/>
  <c r="P13" i="30"/>
  <c r="P12" i="30"/>
  <c r="P11" i="30"/>
  <c r="P10" i="30"/>
  <c r="P25" i="31"/>
  <c r="P24" i="31"/>
  <c r="P23" i="31"/>
  <c r="P22" i="31"/>
  <c r="P21" i="31"/>
  <c r="P20" i="31"/>
  <c r="P19" i="31"/>
  <c r="P18" i="31"/>
  <c r="P17" i="31"/>
  <c r="P16" i="31"/>
  <c r="P15" i="31"/>
  <c r="P14" i="31"/>
  <c r="P13" i="31"/>
  <c r="P12" i="31"/>
  <c r="P11" i="31"/>
  <c r="P10" i="31"/>
  <c r="P25" i="32"/>
  <c r="P24" i="32"/>
  <c r="P23" i="32"/>
  <c r="P22" i="32"/>
  <c r="P21" i="32"/>
  <c r="P20" i="32"/>
  <c r="P19" i="32"/>
  <c r="P18" i="32"/>
  <c r="P17" i="32"/>
  <c r="P16" i="32"/>
  <c r="P15" i="32"/>
  <c r="P14" i="32"/>
  <c r="P13" i="32"/>
  <c r="P12" i="32"/>
  <c r="P11" i="32"/>
  <c r="P10" i="32"/>
  <c r="P25" i="33"/>
  <c r="P24" i="33"/>
  <c r="P23" i="33"/>
  <c r="P22" i="33"/>
  <c r="P21" i="33"/>
  <c r="P20" i="33"/>
  <c r="P19" i="33"/>
  <c r="P18" i="33"/>
  <c r="P17" i="33"/>
  <c r="P16" i="33"/>
  <c r="P15" i="33"/>
  <c r="P14" i="33"/>
  <c r="P13" i="33"/>
  <c r="P12" i="33"/>
  <c r="P11" i="33"/>
  <c r="P10" i="33"/>
  <c r="P25" i="34"/>
  <c r="P24" i="34"/>
  <c r="P23" i="34"/>
  <c r="P22" i="34"/>
  <c r="P21" i="34"/>
  <c r="P20" i="34"/>
  <c r="P19" i="34"/>
  <c r="P18" i="34"/>
  <c r="P17" i="34"/>
  <c r="P16" i="34"/>
  <c r="P15" i="34"/>
  <c r="P14" i="34"/>
  <c r="P13" i="34"/>
  <c r="P12" i="34"/>
  <c r="P11" i="34"/>
  <c r="P10" i="34"/>
  <c r="P25" i="35"/>
  <c r="P24" i="35"/>
  <c r="P23" i="35"/>
  <c r="P22" i="35"/>
  <c r="P21" i="35"/>
  <c r="P20" i="35"/>
  <c r="P19" i="35"/>
  <c r="P18" i="35"/>
  <c r="P17" i="35"/>
  <c r="P16" i="35"/>
  <c r="P15" i="35"/>
  <c r="P14" i="35"/>
  <c r="P13" i="35"/>
  <c r="P12" i="35"/>
  <c r="P11" i="35"/>
  <c r="P10" i="35"/>
  <c r="P25" i="36"/>
  <c r="P24" i="36"/>
  <c r="P23" i="36"/>
  <c r="P22" i="36"/>
  <c r="P21" i="36"/>
  <c r="P20" i="36"/>
  <c r="P19" i="36"/>
  <c r="P18" i="36"/>
  <c r="P17" i="36"/>
  <c r="P16" i="36"/>
  <c r="P15" i="36"/>
  <c r="P14" i="36"/>
  <c r="P13" i="36"/>
  <c r="P12" i="36"/>
  <c r="P11" i="36"/>
  <c r="P10" i="36"/>
  <c r="P25" i="37"/>
  <c r="P24" i="37"/>
  <c r="P23" i="37"/>
  <c r="P22" i="37"/>
  <c r="P21" i="37"/>
  <c r="P20" i="37"/>
  <c r="P19" i="37"/>
  <c r="P18" i="37"/>
  <c r="P17" i="37"/>
  <c r="P16" i="37"/>
  <c r="P15" i="37"/>
  <c r="P14" i="37"/>
  <c r="P13" i="37"/>
  <c r="P12" i="37"/>
  <c r="P11" i="37"/>
  <c r="P10" i="37"/>
  <c r="P25" i="38"/>
  <c r="P24" i="38"/>
  <c r="P23" i="38"/>
  <c r="P22" i="38"/>
  <c r="P21" i="38"/>
  <c r="P20" i="38"/>
  <c r="P19" i="38"/>
  <c r="P18" i="38"/>
  <c r="P17" i="38"/>
  <c r="P16" i="38"/>
  <c r="P15" i="38"/>
  <c r="P14" i="38"/>
  <c r="P13" i="38"/>
  <c r="P12" i="38"/>
  <c r="P11" i="38"/>
  <c r="P10" i="38"/>
  <c r="P25" i="39"/>
  <c r="P24" i="39"/>
  <c r="P23" i="39"/>
  <c r="P22" i="39"/>
  <c r="P21" i="39"/>
  <c r="P20" i="39"/>
  <c r="P19" i="39"/>
  <c r="P18" i="39"/>
  <c r="P17" i="39"/>
  <c r="P16" i="39"/>
  <c r="P15" i="39"/>
  <c r="P14" i="39"/>
  <c r="P13" i="39"/>
  <c r="P12" i="39"/>
  <c r="P11" i="39"/>
  <c r="P10" i="39"/>
  <c r="P25" i="40"/>
  <c r="P24" i="40"/>
  <c r="P23" i="40"/>
  <c r="P22" i="40"/>
  <c r="P21" i="40"/>
  <c r="P20" i="40"/>
  <c r="P19" i="40"/>
  <c r="P18" i="40"/>
  <c r="P17" i="40"/>
  <c r="P16" i="40"/>
  <c r="P15" i="40"/>
  <c r="P14" i="40"/>
  <c r="P13" i="40"/>
  <c r="P12" i="40"/>
  <c r="P11" i="40"/>
  <c r="P10" i="40"/>
  <c r="P25" i="41"/>
  <c r="P24" i="41"/>
  <c r="P23" i="41"/>
  <c r="P22" i="41"/>
  <c r="P21" i="41"/>
  <c r="P20" i="41"/>
  <c r="P19" i="41"/>
  <c r="P18" i="41"/>
  <c r="P17" i="41"/>
  <c r="P16" i="41"/>
  <c r="P15" i="41"/>
  <c r="P14" i="41"/>
  <c r="P13" i="41"/>
  <c r="P12" i="41"/>
  <c r="P11" i="41"/>
  <c r="P10" i="41"/>
  <c r="P25" i="42"/>
  <c r="P24" i="42"/>
  <c r="P23" i="42"/>
  <c r="P22" i="42"/>
  <c r="P21" i="42"/>
  <c r="P20" i="42"/>
  <c r="P19" i="42"/>
  <c r="P18" i="42"/>
  <c r="P17" i="42"/>
  <c r="P16" i="42"/>
  <c r="P15" i="42"/>
  <c r="P14" i="42"/>
  <c r="P13" i="42"/>
  <c r="P12" i="42"/>
  <c r="P11" i="42"/>
  <c r="P10" i="42"/>
  <c r="P25" i="43"/>
  <c r="P24" i="43"/>
  <c r="P23" i="43"/>
  <c r="P22" i="43"/>
  <c r="P21" i="43"/>
  <c r="P20" i="43"/>
  <c r="P19" i="43"/>
  <c r="P18" i="43"/>
  <c r="P17" i="43"/>
  <c r="P16" i="43"/>
  <c r="P15" i="43"/>
  <c r="P14" i="43"/>
  <c r="P13" i="43"/>
  <c r="P12" i="43"/>
  <c r="P11" i="43"/>
  <c r="P10" i="43"/>
  <c r="P25" i="44"/>
  <c r="P24" i="44"/>
  <c r="P23" i="44"/>
  <c r="P22" i="44"/>
  <c r="P21" i="44"/>
  <c r="P20" i="44"/>
  <c r="P19" i="44"/>
  <c r="P18" i="44"/>
  <c r="P17" i="44"/>
  <c r="P16" i="44"/>
  <c r="P15" i="44"/>
  <c r="P14" i="44"/>
  <c r="P13" i="44"/>
  <c r="P12" i="44"/>
  <c r="P11" i="44"/>
  <c r="P10" i="44"/>
  <c r="P25" i="45"/>
  <c r="P24" i="45"/>
  <c r="P23" i="45"/>
  <c r="P22" i="45"/>
  <c r="P21" i="45"/>
  <c r="P20" i="45"/>
  <c r="P19" i="45"/>
  <c r="P18" i="45"/>
  <c r="P17" i="45"/>
  <c r="P16" i="45"/>
  <c r="P15" i="45"/>
  <c r="P14" i="45"/>
  <c r="P13" i="45"/>
  <c r="P12" i="45"/>
  <c r="P11" i="45"/>
  <c r="P10" i="45"/>
  <c r="P25" i="46"/>
  <c r="P24" i="46"/>
  <c r="P23" i="46"/>
  <c r="P22" i="46"/>
  <c r="P21" i="46"/>
  <c r="P20" i="46"/>
  <c r="P19" i="46"/>
  <c r="P18" i="46"/>
  <c r="P17" i="46"/>
  <c r="P16" i="46"/>
  <c r="P15" i="46"/>
  <c r="P14" i="46"/>
  <c r="P13" i="46"/>
  <c r="P12" i="46"/>
  <c r="P11" i="46"/>
  <c r="P10" i="46"/>
  <c r="P25" i="47"/>
  <c r="P24" i="47"/>
  <c r="P23" i="47"/>
  <c r="P22" i="47"/>
  <c r="P21" i="47"/>
  <c r="P20" i="47"/>
  <c r="P19" i="47"/>
  <c r="P18" i="47"/>
  <c r="P17" i="47"/>
  <c r="P16" i="47"/>
  <c r="P15" i="47"/>
  <c r="P14" i="47"/>
  <c r="P13" i="47"/>
  <c r="P12" i="47"/>
  <c r="P11" i="47"/>
  <c r="P10" i="47"/>
  <c r="P25" i="51"/>
  <c r="P24" i="51"/>
  <c r="P23" i="51"/>
  <c r="P22" i="51"/>
  <c r="P21" i="51"/>
  <c r="P20" i="51"/>
  <c r="P19" i="51"/>
  <c r="P18" i="51"/>
  <c r="P17" i="51"/>
  <c r="P16" i="51"/>
  <c r="P15" i="51"/>
  <c r="P14" i="51"/>
  <c r="P13" i="51"/>
  <c r="P12" i="51"/>
  <c r="P11" i="51"/>
  <c r="P10" i="51"/>
  <c r="P25" i="52"/>
  <c r="P24" i="52"/>
  <c r="P23" i="52"/>
  <c r="P22" i="52"/>
  <c r="P21" i="52"/>
  <c r="P20" i="52"/>
  <c r="P19" i="52"/>
  <c r="P18" i="52"/>
  <c r="P17" i="52"/>
  <c r="P16" i="52"/>
  <c r="P15" i="52"/>
  <c r="P14" i="52"/>
  <c r="P13" i="52"/>
  <c r="P12" i="52"/>
  <c r="P11" i="52"/>
  <c r="P10" i="52"/>
  <c r="P25" i="53"/>
  <c r="P24" i="53"/>
  <c r="P23" i="53"/>
  <c r="P22" i="53"/>
  <c r="P21" i="53"/>
  <c r="P20" i="53"/>
  <c r="P19" i="53"/>
  <c r="P18" i="53"/>
  <c r="P17" i="53"/>
  <c r="P16" i="53"/>
  <c r="P15" i="53"/>
  <c r="P14" i="53"/>
  <c r="P13" i="53"/>
  <c r="P12" i="53"/>
  <c r="P11" i="53"/>
  <c r="P10" i="53"/>
  <c r="P25" i="54"/>
  <c r="P24" i="54"/>
  <c r="P23" i="54"/>
  <c r="P22" i="54"/>
  <c r="P21" i="54"/>
  <c r="P20" i="54"/>
  <c r="P19" i="54"/>
  <c r="P18" i="54"/>
  <c r="P17" i="54"/>
  <c r="P16" i="54"/>
  <c r="P15" i="54"/>
  <c r="P14" i="54"/>
  <c r="P13" i="54"/>
  <c r="P12" i="54"/>
  <c r="P11" i="54"/>
  <c r="P10" i="54"/>
  <c r="P25" i="55"/>
  <c r="P24" i="55"/>
  <c r="P23" i="55"/>
  <c r="P22" i="55"/>
  <c r="P21" i="55"/>
  <c r="P20" i="55"/>
  <c r="P19" i="55"/>
  <c r="P18" i="55"/>
  <c r="P17" i="55"/>
  <c r="P16" i="55"/>
  <c r="P15" i="55"/>
  <c r="P14" i="55"/>
  <c r="P13" i="55"/>
  <c r="P12" i="55"/>
  <c r="P11" i="55"/>
  <c r="P10" i="55"/>
  <c r="P25" i="4"/>
  <c r="P24" i="4"/>
  <c r="P23" i="4"/>
  <c r="P22" i="4"/>
  <c r="P21" i="4"/>
  <c r="P20" i="4"/>
  <c r="P19" i="4"/>
  <c r="P18" i="4"/>
  <c r="P17" i="4"/>
  <c r="P16" i="4"/>
  <c r="P15" i="4"/>
  <c r="P14" i="4"/>
  <c r="P13" i="4"/>
  <c r="P12" i="4"/>
  <c r="P11" i="4"/>
  <c r="P10" i="4"/>
  <c r="B1" i="2" l="1"/>
  <c r="JU1" i="2" s="1"/>
  <c r="A5" i="2"/>
  <c r="J10" i="50" s="1"/>
  <c r="A6" i="2"/>
  <c r="A7" i="2"/>
  <c r="A8" i="2"/>
  <c r="A9" i="2"/>
  <c r="A10" i="2"/>
  <c r="A11" i="2"/>
  <c r="A12" i="2"/>
  <c r="A13" i="2"/>
  <c r="A14" i="2"/>
  <c r="A15" i="2"/>
  <c r="A16" i="2"/>
  <c r="A17" i="2"/>
  <c r="A18" i="2"/>
  <c r="A19" i="2"/>
  <c r="DW5" i="2"/>
  <c r="DU5" i="2"/>
  <c r="DB5" i="2"/>
  <c r="J8" i="50"/>
  <c r="CI5" i="2"/>
  <c r="J7" i="50"/>
  <c r="BP5" i="2"/>
  <c r="N7" i="50" s="1"/>
  <c r="K14" i="49" s="1"/>
  <c r="J6" i="50"/>
  <c r="AW5" i="2"/>
  <c r="J5" i="50"/>
  <c r="H11" i="49" s="1"/>
  <c r="AD5" i="2"/>
  <c r="N5" i="50" s="1"/>
  <c r="DQ5" i="2"/>
  <c r="CX5" i="2"/>
  <c r="CE5" i="2"/>
  <c r="K8" i="50" s="1"/>
  <c r="I16" i="49" s="1"/>
  <c r="BL5" i="2"/>
  <c r="AS5" i="2"/>
  <c r="Z5" i="2"/>
  <c r="DN5" i="2"/>
  <c r="CK5" i="2"/>
  <c r="O8" i="50" s="1"/>
  <c r="CB5" i="2"/>
  <c r="H8" i="50" s="1"/>
  <c r="G16" i="49" s="1"/>
  <c r="BI5" i="2"/>
  <c r="AP5" i="2"/>
  <c r="W5" i="2"/>
  <c r="H5" i="50" s="1"/>
  <c r="G10" i="49" s="1"/>
  <c r="D9" i="50"/>
  <c r="D8" i="50"/>
  <c r="D7" i="50"/>
  <c r="D5" i="50"/>
  <c r="DI5" i="2"/>
  <c r="CM5" i="2"/>
  <c r="CP5" i="2"/>
  <c r="BW5" i="2"/>
  <c r="BA5" i="2"/>
  <c r="AK5" i="2"/>
  <c r="O5" i="2"/>
  <c r="R5" i="2"/>
  <c r="DF5" i="2"/>
  <c r="B10" i="50" s="1"/>
  <c r="BT5" i="2"/>
  <c r="AH5" i="2"/>
  <c r="B6" i="50" s="1"/>
  <c r="C12" i="49" s="1"/>
  <c r="L5" i="2"/>
  <c r="N4" i="50" s="1"/>
  <c r="J4" i="50"/>
  <c r="H9" i="49" s="1"/>
  <c r="J5" i="2"/>
  <c r="I5" i="2"/>
  <c r="H5" i="2"/>
  <c r="G5" i="2"/>
  <c r="H4" i="50" s="1"/>
  <c r="G8" i="49" s="1"/>
  <c r="E5" i="2"/>
  <c r="D5" i="2"/>
  <c r="C5" i="2"/>
  <c r="KL5" i="2"/>
  <c r="O19" i="50" s="1"/>
  <c r="KJ5" i="2"/>
  <c r="L19" i="50"/>
  <c r="KF5" i="2"/>
  <c r="K19" i="50" s="1"/>
  <c r="I19" i="50"/>
  <c r="KC5" i="2"/>
  <c r="H19" i="50" s="1"/>
  <c r="JU5" i="2"/>
  <c r="B19" i="50" s="1"/>
  <c r="D19" i="50"/>
  <c r="C19" i="50"/>
  <c r="JS5" i="2"/>
  <c r="O18" i="50" s="1"/>
  <c r="JQ5" i="2"/>
  <c r="JZ5" i="2" s="1"/>
  <c r="JM5" i="2"/>
  <c r="K18" i="50" s="1"/>
  <c r="J18" i="50"/>
  <c r="I18" i="50"/>
  <c r="JJ5" i="2"/>
  <c r="H18" i="50"/>
  <c r="F18" i="50"/>
  <c r="P19" i="50" s="1"/>
  <c r="JE5" i="2"/>
  <c r="D18" i="50"/>
  <c r="C18" i="50"/>
  <c r="JB5" i="2"/>
  <c r="B18" i="50" s="1"/>
  <c r="IZ5" i="2"/>
  <c r="O17" i="50" s="1"/>
  <c r="IX5" i="2"/>
  <c r="JG5" i="2" s="1"/>
  <c r="IT5" i="2"/>
  <c r="K17" i="50" s="1"/>
  <c r="J17" i="50"/>
  <c r="I17" i="50"/>
  <c r="IQ5" i="2"/>
  <c r="H17" i="50" s="1"/>
  <c r="F17" i="50"/>
  <c r="P18" i="50" s="1"/>
  <c r="C17" i="50"/>
  <c r="IG5" i="2"/>
  <c r="O16" i="50" s="1"/>
  <c r="IE5" i="2"/>
  <c r="IN5" i="2" s="1"/>
  <c r="L16" i="50"/>
  <c r="Q17" i="50" s="1"/>
  <c r="IA5" i="2"/>
  <c r="K16" i="50" s="1"/>
  <c r="J16" i="50"/>
  <c r="HX5" i="2"/>
  <c r="H16" i="50"/>
  <c r="F16" i="50"/>
  <c r="P17" i="50" s="1"/>
  <c r="HS5" i="2"/>
  <c r="E16" i="50" s="1"/>
  <c r="D16" i="50"/>
  <c r="C16" i="50"/>
  <c r="HP5" i="2"/>
  <c r="B16" i="50" s="1"/>
  <c r="HN5" i="2"/>
  <c r="O15" i="50" s="1"/>
  <c r="HL5" i="2"/>
  <c r="HU5" i="2" s="1"/>
  <c r="L15" i="50"/>
  <c r="HH5" i="2"/>
  <c r="J15" i="50"/>
  <c r="H31" i="49" s="1"/>
  <c r="I15" i="50"/>
  <c r="H30" i="49" s="1"/>
  <c r="N30" i="49" s="1"/>
  <c r="HE5" i="2"/>
  <c r="F15" i="50"/>
  <c r="GW5" i="2"/>
  <c r="B15" i="50" s="1"/>
  <c r="C30" i="49" s="1"/>
  <c r="GZ5" i="2"/>
  <c r="D15" i="50"/>
  <c r="D31" i="49" s="1"/>
  <c r="C15" i="50"/>
  <c r="D30" i="49" s="1"/>
  <c r="L30" i="49" s="1"/>
  <c r="GU5" i="2"/>
  <c r="GS5" i="2"/>
  <c r="N14" i="50" s="1"/>
  <c r="GO5" i="2"/>
  <c r="J14" i="50"/>
  <c r="H33" i="49" s="1"/>
  <c r="GL5" i="2"/>
  <c r="GD5" i="2"/>
  <c r="GG5" i="2"/>
  <c r="GB5" i="2"/>
  <c r="O13" i="50" s="1"/>
  <c r="FZ5" i="2"/>
  <c r="N13" i="50"/>
  <c r="K28" i="49" s="1"/>
  <c r="FV5" i="2"/>
  <c r="J13" i="50"/>
  <c r="FS5" i="2"/>
  <c r="FN5" i="2"/>
  <c r="D13" i="50"/>
  <c r="FK5" i="2"/>
  <c r="FI5" i="2"/>
  <c r="O12" i="50"/>
  <c r="FG5" i="2"/>
  <c r="N12" i="50" s="1"/>
  <c r="EJ5" i="2"/>
  <c r="FC5" i="2"/>
  <c r="J12" i="50"/>
  <c r="EZ5" i="2"/>
  <c r="EU5" i="2"/>
  <c r="ER5" i="2"/>
  <c r="B12" i="50" s="1"/>
  <c r="EP5" i="2"/>
  <c r="O11" i="50" s="1"/>
  <c r="EN5" i="2"/>
  <c r="N11" i="50" s="1"/>
  <c r="EG5" i="2"/>
  <c r="EB5" i="2"/>
  <c r="D11" i="50"/>
  <c r="DY5" i="2"/>
  <c r="DD5" i="2"/>
  <c r="O9" i="50" s="1"/>
  <c r="BR5" i="2"/>
  <c r="AY5" i="2"/>
  <c r="O6" i="50" s="1"/>
  <c r="AF5" i="2"/>
  <c r="O5" i="50" s="1"/>
  <c r="KL54" i="2"/>
  <c r="KJ54" i="2"/>
  <c r="KF54" i="2"/>
  <c r="KC54" i="2"/>
  <c r="JS54" i="2"/>
  <c r="JQ54" i="2"/>
  <c r="JZ54" i="2" s="1"/>
  <c r="JM54" i="2"/>
  <c r="KG54" i="2" s="1"/>
  <c r="JJ54" i="2"/>
  <c r="IZ54" i="2"/>
  <c r="IX54" i="2"/>
  <c r="JG54" i="2" s="1"/>
  <c r="IT54" i="2"/>
  <c r="IQ54" i="2"/>
  <c r="JK54" i="2" s="1"/>
  <c r="IG54" i="2"/>
  <c r="IE54" i="2"/>
  <c r="IA54" i="2"/>
  <c r="HX54" i="2"/>
  <c r="HN54" i="2"/>
  <c r="HL54" i="2"/>
  <c r="HU54" i="2" s="1"/>
  <c r="HH54" i="2"/>
  <c r="HE54" i="2"/>
  <c r="GU54" i="2"/>
  <c r="GS54" i="2"/>
  <c r="HM54" i="2" s="1"/>
  <c r="GO54" i="2"/>
  <c r="GL54" i="2"/>
  <c r="GB54" i="2"/>
  <c r="FZ54" i="2"/>
  <c r="GI54" i="2" s="1"/>
  <c r="FV54" i="2"/>
  <c r="FS54" i="2"/>
  <c r="FI54" i="2"/>
  <c r="FG54" i="2"/>
  <c r="FC54" i="2"/>
  <c r="EZ54" i="2"/>
  <c r="EP54" i="2"/>
  <c r="EN54" i="2"/>
  <c r="EW54" i="2" s="1"/>
  <c r="EJ54" i="2"/>
  <c r="EG54" i="2"/>
  <c r="DW54" i="2"/>
  <c r="DU54" i="2"/>
  <c r="DQ54" i="2"/>
  <c r="DN54" i="2"/>
  <c r="EH54" i="2" s="1"/>
  <c r="DD54" i="2"/>
  <c r="DB54" i="2"/>
  <c r="CX54" i="2"/>
  <c r="CU54" i="2"/>
  <c r="CK54" i="2"/>
  <c r="CI54" i="2"/>
  <c r="CE54" i="2"/>
  <c r="CB54" i="2"/>
  <c r="BR54" i="2"/>
  <c r="BP54" i="2"/>
  <c r="BL54" i="2"/>
  <c r="BI54" i="2"/>
  <c r="AY54" i="2"/>
  <c r="AW54" i="2"/>
  <c r="BF54" i="2" s="1"/>
  <c r="AS54" i="2"/>
  <c r="AP54" i="2"/>
  <c r="AF54" i="2"/>
  <c r="AD54" i="2"/>
  <c r="Z54" i="2"/>
  <c r="W54" i="2"/>
  <c r="M54" i="2"/>
  <c r="L54" i="2"/>
  <c r="AE54" i="2" s="1"/>
  <c r="J54" i="2"/>
  <c r="H54" i="59" s="1"/>
  <c r="I54" i="59" s="1"/>
  <c r="I54" i="2"/>
  <c r="H54" i="2"/>
  <c r="F54" i="59" s="1"/>
  <c r="G54" i="59" s="1"/>
  <c r="G54" i="2"/>
  <c r="E54" i="2"/>
  <c r="D54" i="59" s="1"/>
  <c r="E54" i="59" s="1"/>
  <c r="C54" i="2"/>
  <c r="B54" i="59" s="1"/>
  <c r="C54" i="59" s="1"/>
  <c r="A54" i="2"/>
  <c r="KL53" i="2"/>
  <c r="KJ53" i="2"/>
  <c r="KF53" i="2"/>
  <c r="KC53" i="2"/>
  <c r="JS53" i="2"/>
  <c r="JQ53" i="2"/>
  <c r="JZ53" i="2" s="1"/>
  <c r="JM53" i="2"/>
  <c r="JJ53" i="2"/>
  <c r="IZ53" i="2"/>
  <c r="IX53" i="2"/>
  <c r="JG53" i="2" s="1"/>
  <c r="IT53" i="2"/>
  <c r="JN53" i="2" s="1"/>
  <c r="IQ53" i="2"/>
  <c r="IG53" i="2"/>
  <c r="IE53" i="2"/>
  <c r="IN53" i="2" s="1"/>
  <c r="IA53" i="2"/>
  <c r="HX53" i="2"/>
  <c r="HN53" i="2"/>
  <c r="HL53" i="2"/>
  <c r="HU53" i="2" s="1"/>
  <c r="HH53" i="2"/>
  <c r="IB53" i="2" s="1"/>
  <c r="HE53" i="2"/>
  <c r="GU53" i="2"/>
  <c r="GS53" i="2"/>
  <c r="GO53" i="2"/>
  <c r="GL53" i="2"/>
  <c r="GB53" i="2"/>
  <c r="FZ53" i="2"/>
  <c r="GI53" i="2" s="1"/>
  <c r="FV53" i="2"/>
  <c r="GP53" i="2" s="1"/>
  <c r="FS53" i="2"/>
  <c r="FI53" i="2"/>
  <c r="FG53" i="2"/>
  <c r="FP53" i="2" s="1"/>
  <c r="FC53" i="2"/>
  <c r="EZ53" i="2"/>
  <c r="EP53" i="2"/>
  <c r="EN53" i="2"/>
  <c r="EW53" i="2" s="1"/>
  <c r="EJ53" i="2"/>
  <c r="FD53" i="2" s="1"/>
  <c r="EG53" i="2"/>
  <c r="DW53" i="2"/>
  <c r="DU53" i="2"/>
  <c r="ED53" i="2" s="1"/>
  <c r="DQ53" i="2"/>
  <c r="DN53" i="2"/>
  <c r="EH53" i="2" s="1"/>
  <c r="DD53" i="2"/>
  <c r="DB53" i="2"/>
  <c r="CX53" i="2"/>
  <c r="CU53" i="2"/>
  <c r="CK53" i="2"/>
  <c r="CI53" i="2"/>
  <c r="CE53" i="2"/>
  <c r="CB53" i="2"/>
  <c r="BR53" i="2"/>
  <c r="BP53" i="2"/>
  <c r="BL53" i="2"/>
  <c r="CF53" i="2" s="1"/>
  <c r="BI53" i="2"/>
  <c r="AY53" i="2"/>
  <c r="AW53" i="2"/>
  <c r="AS53" i="2"/>
  <c r="AP53" i="2"/>
  <c r="AF53" i="2"/>
  <c r="AD53" i="2"/>
  <c r="Z53" i="2"/>
  <c r="AT53" i="2" s="1"/>
  <c r="W53" i="2"/>
  <c r="M53" i="2"/>
  <c r="L53" i="2"/>
  <c r="J53" i="2"/>
  <c r="H53" i="59" s="1"/>
  <c r="I53" i="59" s="1"/>
  <c r="I53" i="2"/>
  <c r="H53" i="2"/>
  <c r="F53" i="59" s="1"/>
  <c r="G53" i="59" s="1"/>
  <c r="G53" i="2"/>
  <c r="E53" i="2"/>
  <c r="D53" i="59" s="1"/>
  <c r="E53" i="59" s="1"/>
  <c r="C53" i="2"/>
  <c r="B53" i="59" s="1"/>
  <c r="C53" i="59" s="1"/>
  <c r="A53" i="2"/>
  <c r="KL52" i="2"/>
  <c r="KJ52" i="2"/>
  <c r="KF52" i="2"/>
  <c r="KC52" i="2"/>
  <c r="JS52" i="2"/>
  <c r="JQ52" i="2"/>
  <c r="JZ52" i="2" s="1"/>
  <c r="JM52" i="2"/>
  <c r="JJ52" i="2"/>
  <c r="IZ52" i="2"/>
  <c r="IX52" i="2"/>
  <c r="JG52" i="2" s="1"/>
  <c r="IT52" i="2"/>
  <c r="JN52" i="2" s="1"/>
  <c r="IQ52" i="2"/>
  <c r="IG52" i="2"/>
  <c r="IE52" i="2"/>
  <c r="IN52" i="2" s="1"/>
  <c r="IA52" i="2"/>
  <c r="HX52" i="2"/>
  <c r="HN52" i="2"/>
  <c r="HL52" i="2"/>
  <c r="HH52" i="2"/>
  <c r="HE52" i="2"/>
  <c r="GU52" i="2"/>
  <c r="GS52" i="2"/>
  <c r="GO52" i="2"/>
  <c r="GL52" i="2"/>
  <c r="GB52" i="2"/>
  <c r="FZ52" i="2"/>
  <c r="GI52" i="2" s="1"/>
  <c r="GT52" i="2"/>
  <c r="FV52" i="2"/>
  <c r="FS52" i="2"/>
  <c r="FI52" i="2"/>
  <c r="FG52" i="2"/>
  <c r="FP52" i="2" s="1"/>
  <c r="FC52" i="2"/>
  <c r="EZ52" i="2"/>
  <c r="EP52" i="2"/>
  <c r="EN52" i="2"/>
  <c r="EW52" i="2" s="1"/>
  <c r="EJ52" i="2"/>
  <c r="FD52" i="2" s="1"/>
  <c r="EG52" i="2"/>
  <c r="DW52" i="2"/>
  <c r="DU52" i="2"/>
  <c r="ED52" i="2" s="1"/>
  <c r="DQ52" i="2"/>
  <c r="DN52" i="2"/>
  <c r="EH52" i="2" s="1"/>
  <c r="DD52" i="2"/>
  <c r="DB52" i="2"/>
  <c r="DK52" i="2" s="1"/>
  <c r="CX52" i="2"/>
  <c r="DR52" i="2" s="1"/>
  <c r="CU52" i="2"/>
  <c r="CK52" i="2"/>
  <c r="CI52" i="2"/>
  <c r="CE52" i="2"/>
  <c r="CB52" i="2"/>
  <c r="BR52" i="2"/>
  <c r="BP52" i="2"/>
  <c r="CF52" i="2"/>
  <c r="BL52" i="2"/>
  <c r="BI52" i="2"/>
  <c r="AY52" i="2"/>
  <c r="AW52" i="2"/>
  <c r="AS52" i="2"/>
  <c r="AP52" i="2"/>
  <c r="BJ52" i="2" s="1"/>
  <c r="AF52" i="2"/>
  <c r="AD52" i="2"/>
  <c r="Z52" i="2"/>
  <c r="AT52" i="2" s="1"/>
  <c r="W52" i="2"/>
  <c r="M52" i="2"/>
  <c r="L52" i="2"/>
  <c r="J52" i="2"/>
  <c r="I52" i="2"/>
  <c r="AA52" i="2" s="1"/>
  <c r="H52" i="2"/>
  <c r="F52" i="59" s="1"/>
  <c r="G52" i="59" s="1"/>
  <c r="G52" i="2"/>
  <c r="E52" i="2"/>
  <c r="D52" i="59" s="1"/>
  <c r="E52" i="59" s="1"/>
  <c r="C52" i="2"/>
  <c r="B52" i="59" s="1"/>
  <c r="C52" i="59" s="1"/>
  <c r="A52" i="2"/>
  <c r="KL51" i="2"/>
  <c r="KJ51" i="2"/>
  <c r="KF51" i="2"/>
  <c r="KC51" i="2"/>
  <c r="JS51" i="2"/>
  <c r="JQ51" i="2"/>
  <c r="JZ51" i="2" s="1"/>
  <c r="JM51" i="2"/>
  <c r="JJ51" i="2"/>
  <c r="IZ51" i="2"/>
  <c r="IX51" i="2"/>
  <c r="JG51" i="2" s="1"/>
  <c r="IT51" i="2"/>
  <c r="JN51" i="2" s="1"/>
  <c r="IQ51" i="2"/>
  <c r="IG51" i="2"/>
  <c r="IE51" i="2"/>
  <c r="IN51" i="2" s="1"/>
  <c r="IA51" i="2"/>
  <c r="HX51" i="2"/>
  <c r="HN51" i="2"/>
  <c r="HL51" i="2"/>
  <c r="HU51" i="2" s="1"/>
  <c r="HH51" i="2"/>
  <c r="IB51" i="2" s="1"/>
  <c r="HE51" i="2"/>
  <c r="GU51" i="2"/>
  <c r="GS51" i="2"/>
  <c r="GO51" i="2"/>
  <c r="GL51" i="2"/>
  <c r="GB51" i="2"/>
  <c r="FZ51" i="2"/>
  <c r="GI51" i="2" s="1"/>
  <c r="FV51" i="2"/>
  <c r="GP51" i="2" s="1"/>
  <c r="FS51" i="2"/>
  <c r="FI51" i="2"/>
  <c r="FG51" i="2"/>
  <c r="FP51" i="2" s="1"/>
  <c r="FC51" i="2"/>
  <c r="EZ51" i="2"/>
  <c r="EP51" i="2"/>
  <c r="EN51" i="2"/>
  <c r="EW51" i="2" s="1"/>
  <c r="EJ51" i="2"/>
  <c r="FD51" i="2" s="1"/>
  <c r="EG51" i="2"/>
  <c r="DW51" i="2"/>
  <c r="DU51" i="2"/>
  <c r="ED51" i="2" s="1"/>
  <c r="DQ51" i="2"/>
  <c r="DN51" i="2"/>
  <c r="EH51" i="2" s="1"/>
  <c r="DD51" i="2"/>
  <c r="DB51" i="2"/>
  <c r="CX51" i="2"/>
  <c r="CU51" i="2"/>
  <c r="CK51" i="2"/>
  <c r="CI51" i="2"/>
  <c r="CE51" i="2"/>
  <c r="CB51" i="2"/>
  <c r="BR51" i="2"/>
  <c r="BP51" i="2"/>
  <c r="BL51" i="2"/>
  <c r="CF51" i="2" s="1"/>
  <c r="BI51" i="2"/>
  <c r="AY51" i="2"/>
  <c r="AW51" i="2"/>
  <c r="AS51" i="2"/>
  <c r="AP51" i="2"/>
  <c r="AF51" i="2"/>
  <c r="AD51" i="2"/>
  <c r="Z51" i="2"/>
  <c r="W51" i="2"/>
  <c r="M51" i="2"/>
  <c r="L51" i="2"/>
  <c r="J51" i="2"/>
  <c r="H51" i="59" s="1"/>
  <c r="I51" i="59" s="1"/>
  <c r="I51" i="2"/>
  <c r="H51" i="2"/>
  <c r="F51" i="59" s="1"/>
  <c r="G51" i="59" s="1"/>
  <c r="G51" i="2"/>
  <c r="E51" i="2"/>
  <c r="D51" i="59" s="1"/>
  <c r="E51" i="59" s="1"/>
  <c r="C51" i="2"/>
  <c r="B51" i="59" s="1"/>
  <c r="C51" i="59" s="1"/>
  <c r="A51" i="2"/>
  <c r="KL50" i="2"/>
  <c r="KJ50" i="2"/>
  <c r="KF50" i="2"/>
  <c r="KC50" i="2"/>
  <c r="JS50" i="2"/>
  <c r="JQ50" i="2"/>
  <c r="JZ50" i="2" s="1"/>
  <c r="JM50" i="2"/>
  <c r="JJ50" i="2"/>
  <c r="KD50" i="2" s="1"/>
  <c r="IZ50" i="2"/>
  <c r="IX50" i="2"/>
  <c r="JG50" i="2" s="1"/>
  <c r="IT50" i="2"/>
  <c r="IQ50" i="2"/>
  <c r="IG50" i="2"/>
  <c r="IE50" i="2"/>
  <c r="IA50" i="2"/>
  <c r="HX50" i="2"/>
  <c r="HN50" i="2"/>
  <c r="HL50" i="2"/>
  <c r="HU50" i="2" s="1"/>
  <c r="HH50" i="2"/>
  <c r="HE50" i="2"/>
  <c r="GU50" i="2"/>
  <c r="GS50" i="2"/>
  <c r="HM50" i="2" s="1"/>
  <c r="GO50" i="2"/>
  <c r="GL50" i="2"/>
  <c r="GB50" i="2"/>
  <c r="FZ50" i="2"/>
  <c r="GI50" i="2" s="1"/>
  <c r="FV50" i="2"/>
  <c r="FS50" i="2"/>
  <c r="FI50" i="2"/>
  <c r="FG50" i="2"/>
  <c r="FP50" i="2" s="1"/>
  <c r="FC50" i="2"/>
  <c r="EZ50" i="2"/>
  <c r="EP50" i="2"/>
  <c r="EN50" i="2"/>
  <c r="EW50" i="2" s="1"/>
  <c r="EJ50" i="2"/>
  <c r="EG50" i="2"/>
  <c r="DW50" i="2"/>
  <c r="DU50" i="2"/>
  <c r="ED50" i="2" s="1"/>
  <c r="DQ50" i="2"/>
  <c r="DN50" i="2"/>
  <c r="EH50" i="2" s="1"/>
  <c r="DD50" i="2"/>
  <c r="DB50" i="2"/>
  <c r="CX50" i="2"/>
  <c r="CU50" i="2"/>
  <c r="CK50" i="2"/>
  <c r="CI50" i="2"/>
  <c r="CE50" i="2"/>
  <c r="CB50" i="2"/>
  <c r="BR50" i="2"/>
  <c r="BP50" i="2"/>
  <c r="BL50" i="2"/>
  <c r="BI50" i="2"/>
  <c r="AY50" i="2"/>
  <c r="AW50" i="2"/>
  <c r="AS50" i="2"/>
  <c r="AP50" i="2"/>
  <c r="AF50" i="2"/>
  <c r="AD50" i="2"/>
  <c r="Z50" i="2"/>
  <c r="W50" i="2"/>
  <c r="M50" i="2"/>
  <c r="L50" i="2"/>
  <c r="J50" i="2"/>
  <c r="H50" i="59" s="1"/>
  <c r="I50" i="59" s="1"/>
  <c r="I50" i="2"/>
  <c r="H50" i="2"/>
  <c r="F50" i="59" s="1"/>
  <c r="G50" i="59" s="1"/>
  <c r="G50" i="2"/>
  <c r="E50" i="2"/>
  <c r="D50" i="59" s="1"/>
  <c r="E50" i="59" s="1"/>
  <c r="C50" i="2"/>
  <c r="B50" i="59" s="1"/>
  <c r="C50" i="59" s="1"/>
  <c r="A50" i="2"/>
  <c r="KL49" i="2"/>
  <c r="KJ49" i="2"/>
  <c r="KF49" i="2"/>
  <c r="KC49" i="2"/>
  <c r="JS49" i="2"/>
  <c r="JQ49" i="2"/>
  <c r="JZ49" i="2" s="1"/>
  <c r="JM49" i="2"/>
  <c r="KG49" i="2" s="1"/>
  <c r="JJ49" i="2"/>
  <c r="IZ49" i="2"/>
  <c r="IX49" i="2"/>
  <c r="JG49" i="2" s="1"/>
  <c r="IT49" i="2"/>
  <c r="IQ49" i="2"/>
  <c r="IG49" i="2"/>
  <c r="IE49" i="2"/>
  <c r="IN49" i="2" s="1"/>
  <c r="IA49" i="2"/>
  <c r="IR49" i="2" s="1"/>
  <c r="HX49" i="2"/>
  <c r="HN49" i="2"/>
  <c r="HL49" i="2"/>
  <c r="HU49" i="2" s="1"/>
  <c r="HH49" i="2"/>
  <c r="HE49" i="2"/>
  <c r="GU49" i="2"/>
  <c r="GS49" i="2"/>
  <c r="GO49" i="2"/>
  <c r="HI49" i="2" s="1"/>
  <c r="GL49" i="2"/>
  <c r="GB49" i="2"/>
  <c r="FZ49" i="2"/>
  <c r="GI49" i="2" s="1"/>
  <c r="FV49" i="2"/>
  <c r="FS49" i="2"/>
  <c r="FI49" i="2"/>
  <c r="FG49" i="2"/>
  <c r="FP49" i="2" s="1"/>
  <c r="FC49" i="2"/>
  <c r="FW49" i="2" s="1"/>
  <c r="EZ49" i="2"/>
  <c r="EP49" i="2"/>
  <c r="EN49" i="2"/>
  <c r="EW49" i="2" s="1"/>
  <c r="EJ49" i="2"/>
  <c r="EG49" i="2"/>
  <c r="DW49" i="2"/>
  <c r="DU49" i="2"/>
  <c r="ED49" i="2" s="1"/>
  <c r="DQ49" i="2"/>
  <c r="EK49" i="2" s="1"/>
  <c r="DN49" i="2"/>
  <c r="EH49" i="2" s="1"/>
  <c r="DD49" i="2"/>
  <c r="DB49" i="2"/>
  <c r="CX49" i="2"/>
  <c r="CU49" i="2"/>
  <c r="CK49" i="2"/>
  <c r="CI49" i="2"/>
  <c r="CE49" i="2"/>
  <c r="CB49" i="2"/>
  <c r="BR49" i="2"/>
  <c r="BP49" i="2"/>
  <c r="BL49" i="2"/>
  <c r="BI49" i="2"/>
  <c r="AY49" i="2"/>
  <c r="AW49" i="2"/>
  <c r="AS49" i="2"/>
  <c r="BM49" i="2" s="1"/>
  <c r="AP49" i="2"/>
  <c r="AF49" i="2"/>
  <c r="AD49" i="2"/>
  <c r="Z49" i="2"/>
  <c r="W49" i="2"/>
  <c r="M49" i="2"/>
  <c r="L49" i="2"/>
  <c r="J49" i="2"/>
  <c r="H49" i="59" s="1"/>
  <c r="I49" i="59" s="1"/>
  <c r="I49" i="2"/>
  <c r="H49" i="2"/>
  <c r="F49" i="59" s="1"/>
  <c r="G49" i="59" s="1"/>
  <c r="G49" i="2"/>
  <c r="E49" i="2"/>
  <c r="D49" i="59" s="1"/>
  <c r="E49" i="59" s="1"/>
  <c r="C49" i="2"/>
  <c r="B49" i="59" s="1"/>
  <c r="C49" i="59" s="1"/>
  <c r="A49" i="2"/>
  <c r="KL48" i="2"/>
  <c r="KJ48" i="2"/>
  <c r="KF48" i="2"/>
  <c r="KC48" i="2"/>
  <c r="JS48" i="2"/>
  <c r="JQ48" i="2"/>
  <c r="JZ48" i="2" s="1"/>
  <c r="JM48" i="2"/>
  <c r="JJ48" i="2"/>
  <c r="IZ48" i="2"/>
  <c r="IX48" i="2"/>
  <c r="JG48" i="2" s="1"/>
  <c r="IT48" i="2"/>
  <c r="JN48" i="2" s="1"/>
  <c r="IQ48" i="2"/>
  <c r="IG48" i="2"/>
  <c r="IE48" i="2"/>
  <c r="IN48" i="2" s="1"/>
  <c r="IU48" i="2"/>
  <c r="IA48" i="2"/>
  <c r="HX48" i="2"/>
  <c r="HN48" i="2"/>
  <c r="HL48" i="2"/>
  <c r="HU48" i="2" s="1"/>
  <c r="HH48" i="2"/>
  <c r="HE48" i="2"/>
  <c r="GU48" i="2"/>
  <c r="GS48" i="2"/>
  <c r="HM48" i="2" s="1"/>
  <c r="GO48" i="2"/>
  <c r="GL48" i="2"/>
  <c r="GB48" i="2"/>
  <c r="FZ48" i="2"/>
  <c r="FV48" i="2"/>
  <c r="FS48" i="2"/>
  <c r="FI48" i="2"/>
  <c r="FG48" i="2"/>
  <c r="FC48" i="2"/>
  <c r="EZ48" i="2"/>
  <c r="EP48" i="2"/>
  <c r="EN48" i="2"/>
  <c r="EJ48" i="2"/>
  <c r="EG48" i="2"/>
  <c r="DW48" i="2"/>
  <c r="DU48" i="2"/>
  <c r="ED48" i="2" s="1"/>
  <c r="DQ48" i="2"/>
  <c r="EK48" i="2" s="1"/>
  <c r="DN48" i="2"/>
  <c r="EH48" i="2" s="1"/>
  <c r="DD48" i="2"/>
  <c r="DB48" i="2"/>
  <c r="CX48" i="2"/>
  <c r="CU48" i="2"/>
  <c r="CK48" i="2"/>
  <c r="CI48" i="2"/>
  <c r="CY48" i="2"/>
  <c r="CE48" i="2"/>
  <c r="CB48" i="2"/>
  <c r="CV48" i="2" s="1"/>
  <c r="BR48" i="2"/>
  <c r="BP48" i="2"/>
  <c r="BL48" i="2"/>
  <c r="BI48" i="2"/>
  <c r="AY48" i="2"/>
  <c r="AW48" i="2"/>
  <c r="AS48" i="2"/>
  <c r="BM48" i="2" s="1"/>
  <c r="AP48" i="2"/>
  <c r="BJ48" i="2" s="1"/>
  <c r="AF48" i="2"/>
  <c r="AD48" i="2"/>
  <c r="Z48" i="2"/>
  <c r="W48" i="2"/>
  <c r="M48" i="2"/>
  <c r="L48" i="2"/>
  <c r="J48" i="2"/>
  <c r="H48" i="59" s="1"/>
  <c r="I48" i="59" s="1"/>
  <c r="I48" i="2"/>
  <c r="H48" i="2"/>
  <c r="F48" i="59" s="1"/>
  <c r="G48" i="59" s="1"/>
  <c r="G48" i="2"/>
  <c r="E48" i="2"/>
  <c r="D48" i="59" s="1"/>
  <c r="E48" i="59" s="1"/>
  <c r="C48" i="2"/>
  <c r="B48" i="59" s="1"/>
  <c r="C48" i="59" s="1"/>
  <c r="A48" i="2"/>
  <c r="KL47" i="2"/>
  <c r="KJ47" i="2"/>
  <c r="KF47" i="2"/>
  <c r="KC47" i="2"/>
  <c r="JS47" i="2"/>
  <c r="JQ47" i="2"/>
  <c r="JZ47" i="2" s="1"/>
  <c r="JM47" i="2"/>
  <c r="JJ47" i="2"/>
  <c r="IZ47" i="2"/>
  <c r="IX47" i="2"/>
  <c r="JG47" i="2" s="1"/>
  <c r="IT47" i="2"/>
  <c r="JN47" i="2" s="1"/>
  <c r="IQ47" i="2"/>
  <c r="IG47" i="2"/>
  <c r="IE47" i="2"/>
  <c r="IN47" i="2" s="1"/>
  <c r="IA47" i="2"/>
  <c r="HX47" i="2"/>
  <c r="HN47" i="2"/>
  <c r="HL47" i="2"/>
  <c r="HU47" i="2" s="1"/>
  <c r="HH47" i="2"/>
  <c r="IB47" i="2" s="1"/>
  <c r="HE47" i="2"/>
  <c r="GU47" i="2"/>
  <c r="GS47" i="2"/>
  <c r="GO47" i="2"/>
  <c r="GL47" i="2"/>
  <c r="GB47" i="2"/>
  <c r="FZ47" i="2"/>
  <c r="GI47" i="2" s="1"/>
  <c r="FV47" i="2"/>
  <c r="GP47" i="2" s="1"/>
  <c r="FS47" i="2"/>
  <c r="FI47" i="2"/>
  <c r="FG47" i="2"/>
  <c r="FP47" i="2" s="1"/>
  <c r="FC47" i="2"/>
  <c r="EZ47" i="2"/>
  <c r="EP47" i="2"/>
  <c r="EN47" i="2"/>
  <c r="EW47" i="2" s="1"/>
  <c r="EJ47" i="2"/>
  <c r="FD47" i="2" s="1"/>
  <c r="EG47" i="2"/>
  <c r="DW47" i="2"/>
  <c r="DU47" i="2"/>
  <c r="ED47" i="2" s="1"/>
  <c r="DQ47" i="2"/>
  <c r="DN47" i="2"/>
  <c r="EH47" i="2" s="1"/>
  <c r="DD47" i="2"/>
  <c r="DB47" i="2"/>
  <c r="CX47" i="2"/>
  <c r="DR47" i="2" s="1"/>
  <c r="CU47" i="2"/>
  <c r="CK47" i="2"/>
  <c r="CI47" i="2"/>
  <c r="CE47" i="2"/>
  <c r="CB47" i="2"/>
  <c r="BR47" i="2"/>
  <c r="BP47" i="2"/>
  <c r="BL47" i="2"/>
  <c r="CF47" i="2" s="1"/>
  <c r="BI47" i="2"/>
  <c r="AY47" i="2"/>
  <c r="AW47" i="2"/>
  <c r="AS47" i="2"/>
  <c r="AP47" i="2"/>
  <c r="AF47" i="2"/>
  <c r="AD47" i="2"/>
  <c r="Z47" i="2"/>
  <c r="AT47" i="2" s="1"/>
  <c r="W47" i="2"/>
  <c r="M47" i="2"/>
  <c r="L47" i="2"/>
  <c r="J47" i="2"/>
  <c r="H47" i="59" s="1"/>
  <c r="I47" i="59" s="1"/>
  <c r="I47" i="2"/>
  <c r="H47" i="2"/>
  <c r="F47" i="59" s="1"/>
  <c r="G47" i="59" s="1"/>
  <c r="G47" i="2"/>
  <c r="E47" i="2"/>
  <c r="D47" i="59" s="1"/>
  <c r="E47" i="59" s="1"/>
  <c r="C47" i="2"/>
  <c r="B47" i="59" s="1"/>
  <c r="C47" i="59" s="1"/>
  <c r="A47" i="2"/>
  <c r="KL46" i="2"/>
  <c r="KJ46" i="2"/>
  <c r="KF46" i="2"/>
  <c r="KC46" i="2"/>
  <c r="JS46" i="2"/>
  <c r="JQ46" i="2"/>
  <c r="JM46" i="2"/>
  <c r="JJ46" i="2"/>
  <c r="IZ46" i="2"/>
  <c r="IX46" i="2"/>
  <c r="JG46" i="2" s="1"/>
  <c r="IT46" i="2"/>
  <c r="JK46" i="2"/>
  <c r="IQ46" i="2"/>
  <c r="IG46" i="2"/>
  <c r="IE46" i="2"/>
  <c r="IN46" i="2" s="1"/>
  <c r="IA46" i="2"/>
  <c r="HX46" i="2"/>
  <c r="HN46" i="2"/>
  <c r="HL46" i="2"/>
  <c r="HU46" i="2" s="1"/>
  <c r="HH46" i="2"/>
  <c r="HE46" i="2"/>
  <c r="GU46" i="2"/>
  <c r="GS46" i="2"/>
  <c r="GO46" i="2"/>
  <c r="GL46" i="2"/>
  <c r="GB46" i="2"/>
  <c r="FZ46" i="2"/>
  <c r="GI46" i="2" s="1"/>
  <c r="FV46" i="2"/>
  <c r="FS46" i="2"/>
  <c r="FI46" i="2"/>
  <c r="FG46" i="2"/>
  <c r="FP46" i="2" s="1"/>
  <c r="FC46" i="2"/>
  <c r="EZ46" i="2"/>
  <c r="EP46" i="2"/>
  <c r="EN46" i="2"/>
  <c r="EW46" i="2" s="1"/>
  <c r="EJ46" i="2"/>
  <c r="EG46" i="2"/>
  <c r="DW46" i="2"/>
  <c r="DU46" i="2"/>
  <c r="ED46" i="2" s="1"/>
  <c r="DQ46" i="2"/>
  <c r="DN46" i="2"/>
  <c r="EH46" i="2" s="1"/>
  <c r="DD46" i="2"/>
  <c r="DB46" i="2"/>
  <c r="CX46" i="2"/>
  <c r="CU46" i="2"/>
  <c r="CK46" i="2"/>
  <c r="CI46" i="2"/>
  <c r="CE46" i="2"/>
  <c r="CB46" i="2"/>
  <c r="BR46" i="2"/>
  <c r="BP46" i="2"/>
  <c r="BL46" i="2"/>
  <c r="BI46" i="2"/>
  <c r="AY46" i="2"/>
  <c r="AW46" i="2"/>
  <c r="AS46" i="2"/>
  <c r="AP46" i="2"/>
  <c r="AF46" i="2"/>
  <c r="AD46" i="2"/>
  <c r="Z46" i="2"/>
  <c r="W46" i="2"/>
  <c r="M46" i="2"/>
  <c r="L46" i="2"/>
  <c r="J46" i="2"/>
  <c r="H46" i="59" s="1"/>
  <c r="I46" i="59" s="1"/>
  <c r="I46" i="2"/>
  <c r="H46" i="2"/>
  <c r="F46" i="59" s="1"/>
  <c r="G46" i="59" s="1"/>
  <c r="G46" i="2"/>
  <c r="E46" i="2"/>
  <c r="D46" i="59" s="1"/>
  <c r="E46" i="59" s="1"/>
  <c r="C46" i="2"/>
  <c r="B46" i="59" s="1"/>
  <c r="C46" i="59" s="1"/>
  <c r="A46" i="2"/>
  <c r="KL45" i="2"/>
  <c r="KJ45" i="2"/>
  <c r="KF45" i="2"/>
  <c r="KC45" i="2"/>
  <c r="JS45" i="2"/>
  <c r="JQ45" i="2"/>
  <c r="JZ45" i="2" s="1"/>
  <c r="JM45" i="2"/>
  <c r="JJ45" i="2"/>
  <c r="KD45" i="2" s="1"/>
  <c r="IZ45" i="2"/>
  <c r="IX45" i="2"/>
  <c r="JG45" i="2" s="1"/>
  <c r="IT45" i="2"/>
  <c r="JN45" i="2" s="1"/>
  <c r="IQ45" i="2"/>
  <c r="IG45" i="2"/>
  <c r="IE45" i="2"/>
  <c r="IN45" i="2" s="1"/>
  <c r="IA45" i="2"/>
  <c r="HX45" i="2"/>
  <c r="HN45" i="2"/>
  <c r="HL45" i="2"/>
  <c r="HU45" i="2" s="1"/>
  <c r="HH45" i="2"/>
  <c r="IB45" i="2" s="1"/>
  <c r="HE45" i="2"/>
  <c r="GU45" i="2"/>
  <c r="GS45" i="2"/>
  <c r="GO45" i="2"/>
  <c r="GL45" i="2"/>
  <c r="GB45" i="2"/>
  <c r="FZ45" i="2"/>
  <c r="GI45" i="2" s="1"/>
  <c r="FV45" i="2"/>
  <c r="GP45" i="2" s="1"/>
  <c r="FS45" i="2"/>
  <c r="FI45" i="2"/>
  <c r="FG45" i="2"/>
  <c r="FP45" i="2" s="1"/>
  <c r="FC45" i="2"/>
  <c r="EZ45" i="2"/>
  <c r="EP45" i="2"/>
  <c r="EN45" i="2"/>
  <c r="EW45" i="2" s="1"/>
  <c r="EJ45" i="2"/>
  <c r="FD45" i="2" s="1"/>
  <c r="EG45" i="2"/>
  <c r="DW45" i="2"/>
  <c r="DU45" i="2"/>
  <c r="ED45" i="2" s="1"/>
  <c r="DQ45" i="2"/>
  <c r="DN45" i="2"/>
  <c r="EH45" i="2" s="1"/>
  <c r="DD45" i="2"/>
  <c r="DB45" i="2"/>
  <c r="DK45" i="2" s="1"/>
  <c r="CX45" i="2"/>
  <c r="CU45" i="2"/>
  <c r="CK45" i="2"/>
  <c r="CI45" i="2"/>
  <c r="CE45" i="2"/>
  <c r="CB45" i="2"/>
  <c r="CV45" i="2" s="1"/>
  <c r="BR45" i="2"/>
  <c r="BP45" i="2"/>
  <c r="BY45" i="2" s="1"/>
  <c r="BL45" i="2"/>
  <c r="CF45" i="2" s="1"/>
  <c r="BI45" i="2"/>
  <c r="AY45" i="2"/>
  <c r="AW45" i="2"/>
  <c r="AS45" i="2"/>
  <c r="AP45" i="2"/>
  <c r="BJ45" i="2" s="1"/>
  <c r="AF45" i="2"/>
  <c r="AD45" i="2"/>
  <c r="AM45" i="2" s="1"/>
  <c r="Z45" i="2"/>
  <c r="AT45" i="2" s="1"/>
  <c r="W45" i="2"/>
  <c r="M45" i="2"/>
  <c r="L45" i="2"/>
  <c r="J45" i="2"/>
  <c r="H45" i="59" s="1"/>
  <c r="I45" i="59" s="1"/>
  <c r="I45" i="2"/>
  <c r="AA45" i="2" s="1"/>
  <c r="H45" i="2"/>
  <c r="F45" i="59" s="1"/>
  <c r="G45" i="59" s="1"/>
  <c r="G45" i="2"/>
  <c r="X45" i="2" s="1"/>
  <c r="E45" i="2"/>
  <c r="D45" i="59" s="1"/>
  <c r="E45" i="59" s="1"/>
  <c r="C45" i="2"/>
  <c r="B45" i="59" s="1"/>
  <c r="C45" i="59" s="1"/>
  <c r="A45" i="2"/>
  <c r="KL44" i="2"/>
  <c r="KJ44" i="2"/>
  <c r="KF44" i="2"/>
  <c r="KC44" i="2"/>
  <c r="JS44" i="2"/>
  <c r="JQ44" i="2"/>
  <c r="JZ44" i="2" s="1"/>
  <c r="JM44" i="2"/>
  <c r="JJ44" i="2"/>
  <c r="IZ44" i="2"/>
  <c r="IX44" i="2"/>
  <c r="JG44" i="2" s="1"/>
  <c r="JN44" i="2"/>
  <c r="IT44" i="2"/>
  <c r="IQ44" i="2"/>
  <c r="IG44" i="2"/>
  <c r="IE44" i="2"/>
  <c r="IN44" i="2" s="1"/>
  <c r="IA44" i="2"/>
  <c r="HX44" i="2"/>
  <c r="HN44" i="2"/>
  <c r="HL44" i="2"/>
  <c r="HH44" i="2"/>
  <c r="HE44" i="2"/>
  <c r="HY44" i="2" s="1"/>
  <c r="GU44" i="2"/>
  <c r="GS44" i="2"/>
  <c r="GO44" i="2"/>
  <c r="GL44" i="2"/>
  <c r="GB44" i="2"/>
  <c r="FZ44" i="2"/>
  <c r="FV44" i="2"/>
  <c r="FS44" i="2"/>
  <c r="FI44" i="2"/>
  <c r="FG44" i="2"/>
  <c r="FP44" i="2" s="1"/>
  <c r="FC44" i="2"/>
  <c r="EZ44" i="2"/>
  <c r="EP44" i="2"/>
  <c r="EN44" i="2"/>
  <c r="EW44" i="2" s="1"/>
  <c r="FD44" i="2"/>
  <c r="EJ44" i="2"/>
  <c r="EG44" i="2"/>
  <c r="DW44" i="2"/>
  <c r="DU44" i="2"/>
  <c r="ED44" i="2" s="1"/>
  <c r="DQ44" i="2"/>
  <c r="DN44" i="2"/>
  <c r="EH44" i="2" s="1"/>
  <c r="DD44" i="2"/>
  <c r="DB44" i="2"/>
  <c r="DK44" i="2" s="1"/>
  <c r="CX44" i="2"/>
  <c r="DR44" i="2" s="1"/>
  <c r="CU44" i="2"/>
  <c r="CK44" i="2"/>
  <c r="CI44" i="2"/>
  <c r="CE44" i="2"/>
  <c r="CB44" i="2"/>
  <c r="BR44" i="2"/>
  <c r="BP44" i="2"/>
  <c r="CF44" i="2"/>
  <c r="BL44" i="2"/>
  <c r="BI44" i="2"/>
  <c r="AY44" i="2"/>
  <c r="AW44" i="2"/>
  <c r="BF44" i="2" s="1"/>
  <c r="AS44" i="2"/>
  <c r="AP44" i="2"/>
  <c r="BJ44" i="2" s="1"/>
  <c r="AF44" i="2"/>
  <c r="AD44" i="2"/>
  <c r="Z44" i="2"/>
  <c r="AT44" i="2" s="1"/>
  <c r="W44" i="2"/>
  <c r="M44" i="2"/>
  <c r="L44" i="2"/>
  <c r="J44" i="2"/>
  <c r="I44" i="2"/>
  <c r="AA44" i="2" s="1"/>
  <c r="H44" i="2"/>
  <c r="F44" i="59" s="1"/>
  <c r="G44" i="59" s="1"/>
  <c r="G44" i="2"/>
  <c r="E44" i="2"/>
  <c r="D44" i="59" s="1"/>
  <c r="E44" i="59" s="1"/>
  <c r="C44" i="2"/>
  <c r="B44" i="59" s="1"/>
  <c r="C44" i="59" s="1"/>
  <c r="A44" i="2"/>
  <c r="KL43" i="2"/>
  <c r="KJ43" i="2"/>
  <c r="KF43" i="2"/>
  <c r="KC43" i="2"/>
  <c r="JS43" i="2"/>
  <c r="JQ43" i="2"/>
  <c r="JZ43" i="2" s="1"/>
  <c r="JM43" i="2"/>
  <c r="JJ43" i="2"/>
  <c r="IZ43" i="2"/>
  <c r="IX43" i="2"/>
  <c r="JG43" i="2" s="1"/>
  <c r="IT43" i="2"/>
  <c r="JN43" i="2" s="1"/>
  <c r="IQ43" i="2"/>
  <c r="IG43" i="2"/>
  <c r="IE43" i="2"/>
  <c r="IN43" i="2" s="1"/>
  <c r="IA43" i="2"/>
  <c r="HX43" i="2"/>
  <c r="HN43" i="2"/>
  <c r="HL43" i="2"/>
  <c r="HU43" i="2" s="1"/>
  <c r="HH43" i="2"/>
  <c r="IB43" i="2" s="1"/>
  <c r="HE43" i="2"/>
  <c r="GU43" i="2"/>
  <c r="GS43" i="2"/>
  <c r="GO43" i="2"/>
  <c r="GL43" i="2"/>
  <c r="GB43" i="2"/>
  <c r="FZ43" i="2"/>
  <c r="GI43" i="2" s="1"/>
  <c r="FV43" i="2"/>
  <c r="GP43" i="2" s="1"/>
  <c r="FS43" i="2"/>
  <c r="FI43" i="2"/>
  <c r="FG43" i="2"/>
  <c r="FP43" i="2" s="1"/>
  <c r="FC43" i="2"/>
  <c r="EZ43" i="2"/>
  <c r="EP43" i="2"/>
  <c r="EN43" i="2"/>
  <c r="EW43" i="2" s="1"/>
  <c r="EJ43" i="2"/>
  <c r="FD43" i="2" s="1"/>
  <c r="EG43" i="2"/>
  <c r="DW43" i="2"/>
  <c r="DU43" i="2"/>
  <c r="ED43" i="2" s="1"/>
  <c r="DQ43" i="2"/>
  <c r="DN43" i="2"/>
  <c r="EH43" i="2" s="1"/>
  <c r="DD43" i="2"/>
  <c r="DB43" i="2"/>
  <c r="CX43" i="2"/>
  <c r="CU43" i="2"/>
  <c r="CK43" i="2"/>
  <c r="CI43" i="2"/>
  <c r="CE43" i="2"/>
  <c r="CB43" i="2"/>
  <c r="BR43" i="2"/>
  <c r="BP43" i="2"/>
  <c r="BL43" i="2"/>
  <c r="CF43" i="2" s="1"/>
  <c r="BI43" i="2"/>
  <c r="AY43" i="2"/>
  <c r="AW43" i="2"/>
  <c r="AS43" i="2"/>
  <c r="AP43" i="2"/>
  <c r="AF43" i="2"/>
  <c r="AD43" i="2"/>
  <c r="Z43" i="2"/>
  <c r="W43" i="2"/>
  <c r="M43" i="2"/>
  <c r="L43" i="2"/>
  <c r="J43" i="2"/>
  <c r="H43" i="59" s="1"/>
  <c r="I43" i="59" s="1"/>
  <c r="I43" i="2"/>
  <c r="H43" i="2"/>
  <c r="F43" i="59" s="1"/>
  <c r="G43" i="59" s="1"/>
  <c r="G43" i="2"/>
  <c r="E43" i="2"/>
  <c r="D43" i="59" s="1"/>
  <c r="E43" i="59" s="1"/>
  <c r="C43" i="2"/>
  <c r="B43" i="59" s="1"/>
  <c r="C43" i="59" s="1"/>
  <c r="A43" i="2"/>
  <c r="KL42" i="2"/>
  <c r="KJ42" i="2"/>
  <c r="KF42" i="2"/>
  <c r="KC42" i="2"/>
  <c r="JS42" i="2"/>
  <c r="JQ42" i="2"/>
  <c r="JZ42" i="2" s="1"/>
  <c r="JM42" i="2"/>
  <c r="KD42" i="2"/>
  <c r="JJ42" i="2"/>
  <c r="IZ42" i="2"/>
  <c r="IX42" i="2"/>
  <c r="JG42" i="2" s="1"/>
  <c r="IT42" i="2"/>
  <c r="JN42" i="2" s="1"/>
  <c r="IQ42" i="2"/>
  <c r="IG42" i="2"/>
  <c r="IE42" i="2"/>
  <c r="IN42" i="2" s="1"/>
  <c r="IA42" i="2"/>
  <c r="HX42" i="2"/>
  <c r="HN42" i="2"/>
  <c r="HL42" i="2"/>
  <c r="HU42" i="2" s="1"/>
  <c r="HH42" i="2"/>
  <c r="IB42" i="2" s="1"/>
  <c r="HE42" i="2"/>
  <c r="GU42" i="2"/>
  <c r="GS42" i="2"/>
  <c r="GO42" i="2"/>
  <c r="GL42" i="2"/>
  <c r="GB42" i="2"/>
  <c r="FZ42" i="2"/>
  <c r="GI42" i="2" s="1"/>
  <c r="FV42" i="2"/>
  <c r="GP42" i="2" s="1"/>
  <c r="FS42" i="2"/>
  <c r="FI42" i="2"/>
  <c r="FG42" i="2"/>
  <c r="FP42" i="2" s="1"/>
  <c r="FC42" i="2"/>
  <c r="EZ42" i="2"/>
  <c r="EP42" i="2"/>
  <c r="EN42" i="2"/>
  <c r="EW42" i="2" s="1"/>
  <c r="EJ42" i="2"/>
  <c r="FD42" i="2" s="1"/>
  <c r="EG42" i="2"/>
  <c r="DW42" i="2"/>
  <c r="DU42" i="2"/>
  <c r="ED42" i="2" s="1"/>
  <c r="DQ42" i="2"/>
  <c r="DN42" i="2"/>
  <c r="EH42" i="2" s="1"/>
  <c r="DD42" i="2"/>
  <c r="DB42" i="2"/>
  <c r="CX42" i="2"/>
  <c r="CU42" i="2"/>
  <c r="CK42" i="2"/>
  <c r="CI42" i="2"/>
  <c r="CE42" i="2"/>
  <c r="CB42" i="2"/>
  <c r="BR42" i="2"/>
  <c r="BP42" i="2"/>
  <c r="BL42" i="2"/>
  <c r="CF42" i="2" s="1"/>
  <c r="BI42" i="2"/>
  <c r="AY42" i="2"/>
  <c r="AW42" i="2"/>
  <c r="AS42" i="2"/>
  <c r="AP42" i="2"/>
  <c r="AF42" i="2"/>
  <c r="AD42" i="2"/>
  <c r="Z42" i="2"/>
  <c r="AT42" i="2" s="1"/>
  <c r="W42" i="2"/>
  <c r="M42" i="2"/>
  <c r="L42" i="2"/>
  <c r="J42" i="2"/>
  <c r="H42" i="59" s="1"/>
  <c r="I42" i="59" s="1"/>
  <c r="I42" i="2"/>
  <c r="H42" i="2"/>
  <c r="F42" i="59" s="1"/>
  <c r="G42" i="59" s="1"/>
  <c r="G42" i="2"/>
  <c r="E42" i="2"/>
  <c r="D42" i="59" s="1"/>
  <c r="E42" i="59" s="1"/>
  <c r="C42" i="2"/>
  <c r="B42" i="59" s="1"/>
  <c r="C42" i="59" s="1"/>
  <c r="A42" i="2"/>
  <c r="KL41" i="2"/>
  <c r="KJ41" i="2"/>
  <c r="KF41" i="2"/>
  <c r="KC41" i="2"/>
  <c r="JS41" i="2"/>
  <c r="JQ41" i="2"/>
  <c r="JM41" i="2"/>
  <c r="KG41" i="2" s="1"/>
  <c r="JJ41" i="2"/>
  <c r="IZ41" i="2"/>
  <c r="IX41" i="2"/>
  <c r="JG41" i="2" s="1"/>
  <c r="IT41" i="2"/>
  <c r="IQ41" i="2"/>
  <c r="IG41" i="2"/>
  <c r="IE41" i="2"/>
  <c r="IA41" i="2"/>
  <c r="IR41" i="2" s="1"/>
  <c r="HX41" i="2"/>
  <c r="HN41" i="2"/>
  <c r="HL41" i="2"/>
  <c r="HU41" i="2" s="1"/>
  <c r="HH41" i="2"/>
  <c r="HE41" i="2"/>
  <c r="GU41" i="2"/>
  <c r="GS41" i="2"/>
  <c r="HM41" i="2" s="1"/>
  <c r="GO41" i="2"/>
  <c r="HI41" i="2" s="1"/>
  <c r="GL41" i="2"/>
  <c r="HF41" i="2" s="1"/>
  <c r="GB41" i="2"/>
  <c r="FZ41" i="2"/>
  <c r="GI41" i="2" s="1"/>
  <c r="FV41" i="2"/>
  <c r="FS41" i="2"/>
  <c r="FI41" i="2"/>
  <c r="FG41" i="2"/>
  <c r="FC41" i="2"/>
  <c r="FW41" i="2" s="1"/>
  <c r="EZ41" i="2"/>
  <c r="FT41" i="2" s="1"/>
  <c r="EP41" i="2"/>
  <c r="EN41" i="2"/>
  <c r="EW41" i="2" s="1"/>
  <c r="EJ41" i="2"/>
  <c r="EG41" i="2"/>
  <c r="DW41" i="2"/>
  <c r="DU41" i="2"/>
  <c r="DQ41" i="2"/>
  <c r="EK41" i="2" s="1"/>
  <c r="DN41" i="2"/>
  <c r="EH41" i="2" s="1"/>
  <c r="DD41" i="2"/>
  <c r="DB41" i="2"/>
  <c r="CX41" i="2"/>
  <c r="CU41" i="2"/>
  <c r="CK41" i="2"/>
  <c r="CI41" i="2"/>
  <c r="CE41" i="2"/>
  <c r="CB41" i="2"/>
  <c r="BR41" i="2"/>
  <c r="BP41" i="2"/>
  <c r="BL41" i="2"/>
  <c r="BI41" i="2"/>
  <c r="AY41" i="2"/>
  <c r="AW41" i="2"/>
  <c r="AS41" i="2"/>
  <c r="BM41" i="2" s="1"/>
  <c r="AP41" i="2"/>
  <c r="AF41" i="2"/>
  <c r="AD41" i="2"/>
  <c r="Z41" i="2"/>
  <c r="W41" i="2"/>
  <c r="M41" i="2"/>
  <c r="L41" i="2"/>
  <c r="T41" i="2" s="1"/>
  <c r="J41" i="2"/>
  <c r="H41" i="59" s="1"/>
  <c r="I41" i="59" s="1"/>
  <c r="I41" i="2"/>
  <c r="AA41" i="2" s="1"/>
  <c r="H41" i="2"/>
  <c r="F41" i="59" s="1"/>
  <c r="G41" i="59" s="1"/>
  <c r="G41" i="2"/>
  <c r="E41" i="2"/>
  <c r="D41" i="59" s="1"/>
  <c r="E41" i="59" s="1"/>
  <c r="C41" i="2"/>
  <c r="B41" i="59" s="1"/>
  <c r="C41" i="59" s="1"/>
  <c r="A41" i="2"/>
  <c r="KL40" i="2"/>
  <c r="KJ40" i="2"/>
  <c r="KF40" i="2"/>
  <c r="KC40" i="2"/>
  <c r="JS40" i="2"/>
  <c r="JQ40" i="2"/>
  <c r="JM40" i="2"/>
  <c r="JJ40" i="2"/>
  <c r="IZ40" i="2"/>
  <c r="IX40" i="2"/>
  <c r="JG40" i="2" s="1"/>
  <c r="IT40" i="2"/>
  <c r="JN40" i="2" s="1"/>
  <c r="IQ40" i="2"/>
  <c r="IG40" i="2"/>
  <c r="IE40" i="2"/>
  <c r="IN40" i="2" s="1"/>
  <c r="IU40" i="2"/>
  <c r="IA40" i="2"/>
  <c r="HX40" i="2"/>
  <c r="HN40" i="2"/>
  <c r="HL40" i="2"/>
  <c r="HU40" i="2" s="1"/>
  <c r="HH40" i="2"/>
  <c r="HE40" i="2"/>
  <c r="GU40" i="2"/>
  <c r="GS40" i="2"/>
  <c r="HM40" i="2" s="1"/>
  <c r="GO40" i="2"/>
  <c r="HI40" i="2" s="1"/>
  <c r="GL40" i="2"/>
  <c r="GB40" i="2"/>
  <c r="FZ40" i="2"/>
  <c r="GI40" i="2" s="1"/>
  <c r="FV40" i="2"/>
  <c r="FS40" i="2"/>
  <c r="FI40" i="2"/>
  <c r="FG40" i="2"/>
  <c r="FP40" i="2" s="1"/>
  <c r="GA40" i="2"/>
  <c r="FC40" i="2"/>
  <c r="EZ40" i="2"/>
  <c r="FT40" i="2" s="1"/>
  <c r="EP40" i="2"/>
  <c r="EN40" i="2"/>
  <c r="EW40" i="2" s="1"/>
  <c r="EJ40" i="2"/>
  <c r="EG40" i="2"/>
  <c r="DW40" i="2"/>
  <c r="DU40" i="2"/>
  <c r="ED40" i="2" s="1"/>
  <c r="DQ40" i="2"/>
  <c r="EK40" i="2" s="1"/>
  <c r="DN40" i="2"/>
  <c r="EH40" i="2" s="1"/>
  <c r="DD40" i="2"/>
  <c r="DB40" i="2"/>
  <c r="CX40" i="2"/>
  <c r="CU40" i="2"/>
  <c r="CK40" i="2"/>
  <c r="CI40" i="2"/>
  <c r="CE40" i="2"/>
  <c r="CY40" i="2" s="1"/>
  <c r="CB40" i="2"/>
  <c r="BR40" i="2"/>
  <c r="BP40" i="2"/>
  <c r="BL40" i="2"/>
  <c r="BI40" i="2"/>
  <c r="AY40" i="2"/>
  <c r="AW40" i="2"/>
  <c r="BM40" i="2"/>
  <c r="AS40" i="2"/>
  <c r="AP40" i="2"/>
  <c r="AF40" i="2"/>
  <c r="AD40" i="2"/>
  <c r="Z40" i="2"/>
  <c r="W40" i="2"/>
  <c r="AQ40" i="2" s="1"/>
  <c r="M40" i="2"/>
  <c r="L40" i="2"/>
  <c r="AE40" i="2" s="1"/>
  <c r="J40" i="2"/>
  <c r="H40" i="59" s="1"/>
  <c r="I40" i="59" s="1"/>
  <c r="I40" i="2"/>
  <c r="H40" i="2"/>
  <c r="F40" i="59" s="1"/>
  <c r="G40" i="59" s="1"/>
  <c r="G40" i="2"/>
  <c r="E40" i="2"/>
  <c r="D40" i="59" s="1"/>
  <c r="E40" i="59" s="1"/>
  <c r="C40" i="2"/>
  <c r="B40" i="59" s="1"/>
  <c r="C40" i="59" s="1"/>
  <c r="A40" i="2"/>
  <c r="KL39" i="2"/>
  <c r="KJ39" i="2"/>
  <c r="KF39" i="2"/>
  <c r="KC39" i="2"/>
  <c r="JS39" i="2"/>
  <c r="JQ39" i="2"/>
  <c r="JZ39" i="2" s="1"/>
  <c r="JM39" i="2"/>
  <c r="KG39" i="2" s="1"/>
  <c r="JJ39" i="2"/>
  <c r="IZ39" i="2"/>
  <c r="IX39" i="2"/>
  <c r="JG39" i="2" s="1"/>
  <c r="IT39" i="2"/>
  <c r="IQ39" i="2"/>
  <c r="IG39" i="2"/>
  <c r="IE39" i="2"/>
  <c r="IN39" i="2" s="1"/>
  <c r="IA39" i="2"/>
  <c r="IU39" i="2" s="1"/>
  <c r="HX39" i="2"/>
  <c r="HN39" i="2"/>
  <c r="HL39" i="2"/>
  <c r="HU39" i="2" s="1"/>
  <c r="HH39" i="2"/>
  <c r="HE39" i="2"/>
  <c r="GU39" i="2"/>
  <c r="GS39" i="2"/>
  <c r="GO39" i="2"/>
  <c r="HI39" i="2" s="1"/>
  <c r="GL39" i="2"/>
  <c r="GB39" i="2"/>
  <c r="FZ39" i="2"/>
  <c r="GI39" i="2" s="1"/>
  <c r="FV39" i="2"/>
  <c r="FS39" i="2"/>
  <c r="FI39" i="2"/>
  <c r="FG39" i="2"/>
  <c r="FP39" i="2" s="1"/>
  <c r="FC39" i="2"/>
  <c r="FW39" i="2" s="1"/>
  <c r="EZ39" i="2"/>
  <c r="EP39" i="2"/>
  <c r="EN39" i="2"/>
  <c r="EW39" i="2" s="1"/>
  <c r="EJ39" i="2"/>
  <c r="EG39" i="2"/>
  <c r="DW39" i="2"/>
  <c r="DU39" i="2"/>
  <c r="ED39" i="2" s="1"/>
  <c r="DQ39" i="2"/>
  <c r="DN39" i="2"/>
  <c r="EH39" i="2" s="1"/>
  <c r="DD39" i="2"/>
  <c r="DB39" i="2"/>
  <c r="CX39" i="2"/>
  <c r="CU39" i="2"/>
  <c r="CK39" i="2"/>
  <c r="CI39" i="2"/>
  <c r="CE39" i="2"/>
  <c r="CY39" i="2" s="1"/>
  <c r="CB39" i="2"/>
  <c r="BR39" i="2"/>
  <c r="BP39" i="2"/>
  <c r="BL39" i="2"/>
  <c r="BI39" i="2"/>
  <c r="AY39" i="2"/>
  <c r="AW39" i="2"/>
  <c r="AS39" i="2"/>
  <c r="BM39" i="2" s="1"/>
  <c r="AP39" i="2"/>
  <c r="AF39" i="2"/>
  <c r="AD39" i="2"/>
  <c r="Z39" i="2"/>
  <c r="W39" i="2"/>
  <c r="M39" i="2"/>
  <c r="L39" i="2"/>
  <c r="J39" i="2"/>
  <c r="H39" i="59" s="1"/>
  <c r="I39" i="59" s="1"/>
  <c r="I39" i="2"/>
  <c r="H39" i="2"/>
  <c r="F39" i="59" s="1"/>
  <c r="G39" i="59" s="1"/>
  <c r="G39" i="2"/>
  <c r="E39" i="2"/>
  <c r="D39" i="59" s="1"/>
  <c r="E39" i="59" s="1"/>
  <c r="C39" i="2"/>
  <c r="B39" i="59" s="1"/>
  <c r="C39" i="59" s="1"/>
  <c r="A39" i="2"/>
  <c r="KL38" i="2"/>
  <c r="KJ38" i="2"/>
  <c r="KF38" i="2"/>
  <c r="KC38" i="2"/>
  <c r="JS38" i="2"/>
  <c r="JQ38" i="2"/>
  <c r="JZ38" i="2" s="1"/>
  <c r="JM38" i="2"/>
  <c r="JJ38" i="2"/>
  <c r="IZ38" i="2"/>
  <c r="IX38" i="2"/>
  <c r="JG38" i="2" s="1"/>
  <c r="IT38" i="2"/>
  <c r="JK38" i="2"/>
  <c r="IQ38" i="2"/>
  <c r="IG38" i="2"/>
  <c r="IE38" i="2"/>
  <c r="IN38" i="2" s="1"/>
  <c r="IA38" i="2"/>
  <c r="HX38" i="2"/>
  <c r="HN38" i="2"/>
  <c r="HL38" i="2"/>
  <c r="HU38" i="2" s="1"/>
  <c r="HH38" i="2"/>
  <c r="IB38" i="2" s="1"/>
  <c r="HE38" i="2"/>
  <c r="GU38" i="2"/>
  <c r="GS38" i="2"/>
  <c r="GO38" i="2"/>
  <c r="GL38" i="2"/>
  <c r="GB38" i="2"/>
  <c r="FZ38" i="2"/>
  <c r="GI38" i="2" s="1"/>
  <c r="FV38" i="2"/>
  <c r="GP38" i="2" s="1"/>
  <c r="FS38" i="2"/>
  <c r="FI38" i="2"/>
  <c r="FG38" i="2"/>
  <c r="FP38" i="2" s="1"/>
  <c r="FC38" i="2"/>
  <c r="EZ38" i="2"/>
  <c r="EP38" i="2"/>
  <c r="EN38" i="2"/>
  <c r="EW38" i="2" s="1"/>
  <c r="EJ38" i="2"/>
  <c r="FD38" i="2" s="1"/>
  <c r="EG38" i="2"/>
  <c r="DW38" i="2"/>
  <c r="DU38" i="2"/>
  <c r="ED38" i="2" s="1"/>
  <c r="DQ38" i="2"/>
  <c r="DN38" i="2"/>
  <c r="EH38" i="2" s="1"/>
  <c r="DD38" i="2"/>
  <c r="DB38" i="2"/>
  <c r="CX38" i="2"/>
  <c r="DR38" i="2" s="1"/>
  <c r="CU38" i="2"/>
  <c r="CK38" i="2"/>
  <c r="CI38" i="2"/>
  <c r="CE38" i="2"/>
  <c r="CB38" i="2"/>
  <c r="BR38" i="2"/>
  <c r="BP38" i="2"/>
  <c r="BL38" i="2"/>
  <c r="CF38" i="2" s="1"/>
  <c r="BI38" i="2"/>
  <c r="AY38" i="2"/>
  <c r="AW38" i="2"/>
  <c r="AS38" i="2"/>
  <c r="AP38" i="2"/>
  <c r="AF38" i="2"/>
  <c r="AD38" i="2"/>
  <c r="Z38" i="2"/>
  <c r="W38" i="2"/>
  <c r="M38" i="2"/>
  <c r="L38" i="2"/>
  <c r="J38" i="2"/>
  <c r="H38" i="59" s="1"/>
  <c r="I38" i="59" s="1"/>
  <c r="I38" i="2"/>
  <c r="H38" i="2"/>
  <c r="F38" i="59" s="1"/>
  <c r="G38" i="59" s="1"/>
  <c r="G38" i="2"/>
  <c r="E38" i="2"/>
  <c r="D38" i="59" s="1"/>
  <c r="E38" i="59" s="1"/>
  <c r="C38" i="2"/>
  <c r="B38" i="59" s="1"/>
  <c r="C38" i="59" s="1"/>
  <c r="A38" i="2"/>
  <c r="KL37" i="2"/>
  <c r="KJ37" i="2"/>
  <c r="KF37" i="2"/>
  <c r="KC37" i="2"/>
  <c r="JS37" i="2"/>
  <c r="JQ37" i="2"/>
  <c r="JM37" i="2"/>
  <c r="JJ37" i="2"/>
  <c r="IZ37" i="2"/>
  <c r="IX37" i="2"/>
  <c r="JG37" i="2" s="1"/>
  <c r="IT37" i="2"/>
  <c r="JN37" i="2" s="1"/>
  <c r="IQ37" i="2"/>
  <c r="JK37" i="2" s="1"/>
  <c r="IG37" i="2"/>
  <c r="IE37" i="2"/>
  <c r="IA37" i="2"/>
  <c r="HX37" i="2"/>
  <c r="HN37" i="2"/>
  <c r="HL37" i="2"/>
  <c r="HU37" i="2" s="1"/>
  <c r="HH37" i="2"/>
  <c r="IB37" i="2" s="1"/>
  <c r="HE37" i="2"/>
  <c r="HY37" i="2" s="1"/>
  <c r="GU37" i="2"/>
  <c r="GS37" i="2"/>
  <c r="GO37" i="2"/>
  <c r="GL37" i="2"/>
  <c r="GB37" i="2"/>
  <c r="FZ37" i="2"/>
  <c r="GI37" i="2" s="1"/>
  <c r="FV37" i="2"/>
  <c r="GP37" i="2" s="1"/>
  <c r="FS37" i="2"/>
  <c r="GM37" i="2" s="1"/>
  <c r="FI37" i="2"/>
  <c r="FG37" i="2"/>
  <c r="FP37" i="2" s="1"/>
  <c r="FC37" i="2"/>
  <c r="EZ37" i="2"/>
  <c r="EP37" i="2"/>
  <c r="EN37" i="2"/>
  <c r="EW37" i="2" s="1"/>
  <c r="EJ37" i="2"/>
  <c r="FD37" i="2" s="1"/>
  <c r="EG37" i="2"/>
  <c r="FA37" i="2" s="1"/>
  <c r="DW37" i="2"/>
  <c r="DU37" i="2"/>
  <c r="DQ37" i="2"/>
  <c r="DN37" i="2"/>
  <c r="EH37" i="2" s="1"/>
  <c r="DD37" i="2"/>
  <c r="DB37" i="2"/>
  <c r="CX37" i="2"/>
  <c r="CU37" i="2"/>
  <c r="DO37" i="2" s="1"/>
  <c r="CK37" i="2"/>
  <c r="CI37" i="2"/>
  <c r="CE37" i="2"/>
  <c r="CB37" i="2"/>
  <c r="BR37" i="2"/>
  <c r="BP37" i="2"/>
  <c r="BL37" i="2"/>
  <c r="CF37" i="2" s="1"/>
  <c r="BI37" i="2"/>
  <c r="CC37" i="2" s="1"/>
  <c r="AY37" i="2"/>
  <c r="AW37" i="2"/>
  <c r="BF37" i="2" s="1"/>
  <c r="AS37" i="2"/>
  <c r="AP37" i="2"/>
  <c r="AF37" i="2"/>
  <c r="AD37" i="2"/>
  <c r="Z37" i="2"/>
  <c r="AT37" i="2" s="1"/>
  <c r="W37" i="2"/>
  <c r="AQ37" i="2" s="1"/>
  <c r="M37" i="2"/>
  <c r="L37" i="2"/>
  <c r="J37" i="2"/>
  <c r="H37" i="59" s="1"/>
  <c r="I37" i="59" s="1"/>
  <c r="I37" i="2"/>
  <c r="H37" i="2"/>
  <c r="F37" i="59" s="1"/>
  <c r="G37" i="59" s="1"/>
  <c r="G37" i="2"/>
  <c r="E37" i="2"/>
  <c r="D37" i="59" s="1"/>
  <c r="E37" i="59" s="1"/>
  <c r="C37" i="2"/>
  <c r="B37" i="59" s="1"/>
  <c r="C37" i="59" s="1"/>
  <c r="A37" i="2"/>
  <c r="KL36" i="2"/>
  <c r="KJ36" i="2"/>
  <c r="KF36" i="2"/>
  <c r="KC36" i="2"/>
  <c r="JS36" i="2"/>
  <c r="JQ36" i="2"/>
  <c r="JZ36" i="2" s="1"/>
  <c r="JM36" i="2"/>
  <c r="KG36" i="2" s="1"/>
  <c r="JJ36" i="2"/>
  <c r="IZ36" i="2"/>
  <c r="IX36" i="2"/>
  <c r="JG36" i="2" s="1"/>
  <c r="IT36" i="2"/>
  <c r="JN36" i="2" s="1"/>
  <c r="IQ36" i="2"/>
  <c r="IG36" i="2"/>
  <c r="IE36" i="2"/>
  <c r="IN36" i="2" s="1"/>
  <c r="IA36" i="2"/>
  <c r="IR36" i="2" s="1"/>
  <c r="HX36" i="2"/>
  <c r="HN36" i="2"/>
  <c r="HL36" i="2"/>
  <c r="HU36" i="2" s="1"/>
  <c r="IF36" i="2"/>
  <c r="HH36" i="2"/>
  <c r="HE36" i="2"/>
  <c r="GU36" i="2"/>
  <c r="GS36" i="2"/>
  <c r="HM36" i="2" s="1"/>
  <c r="GO36" i="2"/>
  <c r="GL36" i="2"/>
  <c r="HF36" i="2" s="1"/>
  <c r="GB36" i="2"/>
  <c r="FZ36" i="2"/>
  <c r="GI36" i="2" s="1"/>
  <c r="FV36" i="2"/>
  <c r="FS36" i="2"/>
  <c r="FI36" i="2"/>
  <c r="FG36" i="2"/>
  <c r="FP36" i="2" s="1"/>
  <c r="FC36" i="2"/>
  <c r="EZ36" i="2"/>
  <c r="EP36" i="2"/>
  <c r="EN36" i="2"/>
  <c r="EW36" i="2" s="1"/>
  <c r="EJ36" i="2"/>
  <c r="FD36" i="2" s="1"/>
  <c r="EG36" i="2"/>
  <c r="FA36" i="2" s="1"/>
  <c r="DW36" i="2"/>
  <c r="DU36" i="2"/>
  <c r="ED36" i="2" s="1"/>
  <c r="DQ36" i="2"/>
  <c r="DN36" i="2"/>
  <c r="EH36" i="2" s="1"/>
  <c r="DD36" i="2"/>
  <c r="DB36" i="2"/>
  <c r="CX36" i="2"/>
  <c r="DR36" i="2" s="1"/>
  <c r="CU36" i="2"/>
  <c r="CK36" i="2"/>
  <c r="CI36" i="2"/>
  <c r="CE36" i="2"/>
  <c r="CB36" i="2"/>
  <c r="BR36" i="2"/>
  <c r="BP36" i="2"/>
  <c r="BL36" i="2"/>
  <c r="CF36" i="2" s="1"/>
  <c r="BI36" i="2"/>
  <c r="AY36" i="2"/>
  <c r="AW36" i="2"/>
  <c r="AS36" i="2"/>
  <c r="AP36" i="2"/>
  <c r="AF36" i="2"/>
  <c r="AD36" i="2"/>
  <c r="Z36" i="2"/>
  <c r="AT36" i="2" s="1"/>
  <c r="W36" i="2"/>
  <c r="M36" i="2"/>
  <c r="L36" i="2"/>
  <c r="J36" i="2"/>
  <c r="I36" i="2"/>
  <c r="H36" i="2"/>
  <c r="F36" i="59" s="1"/>
  <c r="G36" i="59" s="1"/>
  <c r="G36" i="2"/>
  <c r="E36" i="2"/>
  <c r="D36" i="59" s="1"/>
  <c r="E36" i="59" s="1"/>
  <c r="C36" i="2"/>
  <c r="B36" i="59" s="1"/>
  <c r="C36" i="59" s="1"/>
  <c r="A36" i="2"/>
  <c r="KL35" i="2"/>
  <c r="KJ35" i="2"/>
  <c r="KF35" i="2"/>
  <c r="KC35" i="2"/>
  <c r="JS35" i="2"/>
  <c r="JQ35" i="2"/>
  <c r="JM35" i="2"/>
  <c r="JJ35" i="2"/>
  <c r="IZ35" i="2"/>
  <c r="IX35" i="2"/>
  <c r="JG35" i="2" s="1"/>
  <c r="IT35" i="2"/>
  <c r="IQ35" i="2"/>
  <c r="IG35" i="2"/>
  <c r="IE35" i="2"/>
  <c r="IA35" i="2"/>
  <c r="HX35" i="2"/>
  <c r="HN35" i="2"/>
  <c r="HL35" i="2"/>
  <c r="HU35" i="2" s="1"/>
  <c r="HH35" i="2"/>
  <c r="HE35" i="2"/>
  <c r="GU35" i="2"/>
  <c r="GS35" i="2"/>
  <c r="HM35" i="2" s="1"/>
  <c r="GO35" i="2"/>
  <c r="GL35" i="2"/>
  <c r="HF35" i="2" s="1"/>
  <c r="GB35" i="2"/>
  <c r="FZ35" i="2"/>
  <c r="GI35" i="2" s="1"/>
  <c r="FV35" i="2"/>
  <c r="FS35" i="2"/>
  <c r="FI35" i="2"/>
  <c r="FG35" i="2"/>
  <c r="FC35" i="2"/>
  <c r="EZ35" i="2"/>
  <c r="FT35" i="2" s="1"/>
  <c r="EP35" i="2"/>
  <c r="EN35" i="2"/>
  <c r="EW35" i="2" s="1"/>
  <c r="EJ35" i="2"/>
  <c r="EG35" i="2"/>
  <c r="DW35" i="2"/>
  <c r="DU35" i="2"/>
  <c r="DQ35" i="2"/>
  <c r="DN35" i="2"/>
  <c r="EH35" i="2" s="1"/>
  <c r="DD35" i="2"/>
  <c r="DB35" i="2"/>
  <c r="CX35" i="2"/>
  <c r="CU35" i="2"/>
  <c r="CK35" i="2"/>
  <c r="CI35" i="2"/>
  <c r="CE35" i="2"/>
  <c r="CB35" i="2"/>
  <c r="CV35" i="2" s="1"/>
  <c r="BR35" i="2"/>
  <c r="BP35" i="2"/>
  <c r="BL35" i="2"/>
  <c r="BI35" i="2"/>
  <c r="AY35" i="2"/>
  <c r="AW35" i="2"/>
  <c r="AS35" i="2"/>
  <c r="AP35" i="2"/>
  <c r="BJ35" i="2" s="1"/>
  <c r="AF35" i="2"/>
  <c r="AD35" i="2"/>
  <c r="Z35" i="2"/>
  <c r="W35" i="2"/>
  <c r="M35" i="2"/>
  <c r="L35" i="2"/>
  <c r="J35" i="2"/>
  <c r="H35" i="59" s="1"/>
  <c r="I35" i="59" s="1"/>
  <c r="I35" i="2"/>
  <c r="AA35" i="2" s="1"/>
  <c r="H35" i="2"/>
  <c r="F35" i="59" s="1"/>
  <c r="G35" i="59" s="1"/>
  <c r="G35" i="2"/>
  <c r="E35" i="2"/>
  <c r="D35" i="59" s="1"/>
  <c r="E35" i="59" s="1"/>
  <c r="C35" i="2"/>
  <c r="B35" i="59" s="1"/>
  <c r="C35" i="59" s="1"/>
  <c r="A35" i="2"/>
  <c r="KL34" i="2"/>
  <c r="KJ34" i="2"/>
  <c r="KF34" i="2"/>
  <c r="KC34" i="2"/>
  <c r="JS34" i="2"/>
  <c r="JQ34" i="2"/>
  <c r="JZ34" i="2" s="1"/>
  <c r="JM34" i="2"/>
  <c r="JJ34" i="2"/>
  <c r="KD34" i="2" s="1"/>
  <c r="IZ34" i="2"/>
  <c r="IX34" i="2"/>
  <c r="IT34" i="2"/>
  <c r="IQ34" i="2"/>
  <c r="IG34" i="2"/>
  <c r="IE34" i="2"/>
  <c r="IN34" i="2" s="1"/>
  <c r="IA34" i="2"/>
  <c r="HX34" i="2"/>
  <c r="HN34" i="2"/>
  <c r="HL34" i="2"/>
  <c r="HH34" i="2"/>
  <c r="HE34" i="2"/>
  <c r="GU34" i="2"/>
  <c r="GS34" i="2"/>
  <c r="GO34" i="2"/>
  <c r="GL34" i="2"/>
  <c r="GB34" i="2"/>
  <c r="FZ34" i="2"/>
  <c r="FV34" i="2"/>
  <c r="FS34" i="2"/>
  <c r="FI34" i="2"/>
  <c r="FG34" i="2"/>
  <c r="FP34" i="2" s="1"/>
  <c r="FC34" i="2"/>
  <c r="EZ34" i="2"/>
  <c r="FT34" i="2" s="1"/>
  <c r="EP34" i="2"/>
  <c r="EN34" i="2"/>
  <c r="EJ34" i="2"/>
  <c r="EG34" i="2"/>
  <c r="DW34" i="2"/>
  <c r="DU34" i="2"/>
  <c r="ED34" i="2" s="1"/>
  <c r="DQ34" i="2"/>
  <c r="DN34" i="2"/>
  <c r="EH34" i="2" s="1"/>
  <c r="DD34" i="2"/>
  <c r="DB34" i="2"/>
  <c r="CX34" i="2"/>
  <c r="CU34" i="2"/>
  <c r="CK34" i="2"/>
  <c r="CI34" i="2"/>
  <c r="CE34" i="2"/>
  <c r="CB34" i="2"/>
  <c r="CV34" i="2" s="1"/>
  <c r="BR34" i="2"/>
  <c r="BP34" i="2"/>
  <c r="BL34" i="2"/>
  <c r="BI34" i="2"/>
  <c r="AY34" i="2"/>
  <c r="AW34" i="2"/>
  <c r="AS34" i="2"/>
  <c r="AP34" i="2"/>
  <c r="BJ34" i="2" s="1"/>
  <c r="AF34" i="2"/>
  <c r="AD34" i="2"/>
  <c r="AM34" i="2" s="1"/>
  <c r="Z34" i="2"/>
  <c r="W34" i="2"/>
  <c r="M34" i="2"/>
  <c r="L34" i="2"/>
  <c r="J34" i="2"/>
  <c r="H34" i="59" s="1"/>
  <c r="I34" i="59" s="1"/>
  <c r="I34" i="2"/>
  <c r="AA34" i="2" s="1"/>
  <c r="H34" i="2"/>
  <c r="F34" i="59" s="1"/>
  <c r="G34" i="59" s="1"/>
  <c r="G34" i="2"/>
  <c r="X34" i="2" s="1"/>
  <c r="E34" i="2"/>
  <c r="D34" i="59" s="1"/>
  <c r="E34" i="59" s="1"/>
  <c r="C34" i="2"/>
  <c r="B34" i="59" s="1"/>
  <c r="C34" i="59" s="1"/>
  <c r="A34" i="2"/>
  <c r="KL33" i="2"/>
  <c r="KJ33" i="2"/>
  <c r="KF33" i="2"/>
  <c r="KC33" i="2"/>
  <c r="JS33" i="2"/>
  <c r="JQ33" i="2"/>
  <c r="JZ33" i="2" s="1"/>
  <c r="JM33" i="2"/>
  <c r="KG33" i="2" s="1"/>
  <c r="JJ33" i="2"/>
  <c r="IZ33" i="2"/>
  <c r="IX33" i="2"/>
  <c r="JG33" i="2" s="1"/>
  <c r="IT33" i="2"/>
  <c r="JN33" i="2" s="1"/>
  <c r="IQ33" i="2"/>
  <c r="IG33" i="2"/>
  <c r="IE33" i="2"/>
  <c r="IN33" i="2" s="1"/>
  <c r="IA33" i="2"/>
  <c r="IR33" i="2" s="1"/>
  <c r="HX33" i="2"/>
  <c r="HN33" i="2"/>
  <c r="HL33" i="2"/>
  <c r="HU33" i="2" s="1"/>
  <c r="HH33" i="2"/>
  <c r="IB33" i="2" s="1"/>
  <c r="HE33" i="2"/>
  <c r="GU33" i="2"/>
  <c r="GS33" i="2"/>
  <c r="GO33" i="2"/>
  <c r="HI33" i="2" s="1"/>
  <c r="GL33" i="2"/>
  <c r="GB33" i="2"/>
  <c r="FZ33" i="2"/>
  <c r="GI33" i="2" s="1"/>
  <c r="FV33" i="2"/>
  <c r="GP33" i="2" s="1"/>
  <c r="FS33" i="2"/>
  <c r="FI33" i="2"/>
  <c r="FG33" i="2"/>
  <c r="FP33" i="2" s="1"/>
  <c r="FC33" i="2"/>
  <c r="FW33" i="2" s="1"/>
  <c r="EZ33" i="2"/>
  <c r="EP33" i="2"/>
  <c r="EN33" i="2"/>
  <c r="EW33" i="2" s="1"/>
  <c r="EJ33" i="2"/>
  <c r="FD33" i="2" s="1"/>
  <c r="EG33" i="2"/>
  <c r="DW33" i="2"/>
  <c r="DU33" i="2"/>
  <c r="ED33" i="2" s="1"/>
  <c r="DQ33" i="2"/>
  <c r="EK33" i="2" s="1"/>
  <c r="DN33" i="2"/>
  <c r="EH33" i="2" s="1"/>
  <c r="DD33" i="2"/>
  <c r="DB33" i="2"/>
  <c r="CX33" i="2"/>
  <c r="DR33" i="2" s="1"/>
  <c r="CU33" i="2"/>
  <c r="CK33" i="2"/>
  <c r="CI33" i="2"/>
  <c r="CE33" i="2"/>
  <c r="CB33" i="2"/>
  <c r="BR33" i="2"/>
  <c r="BP33" i="2"/>
  <c r="BL33" i="2"/>
  <c r="CF33" i="2" s="1"/>
  <c r="BI33" i="2"/>
  <c r="AY33" i="2"/>
  <c r="AW33" i="2"/>
  <c r="AS33" i="2"/>
  <c r="BM33" i="2" s="1"/>
  <c r="AP33" i="2"/>
  <c r="AF33" i="2"/>
  <c r="AD33" i="2"/>
  <c r="Z33" i="2"/>
  <c r="AT33" i="2" s="1"/>
  <c r="W33" i="2"/>
  <c r="M33" i="2"/>
  <c r="L33" i="2"/>
  <c r="J33" i="2"/>
  <c r="H33" i="59" s="1"/>
  <c r="I33" i="59" s="1"/>
  <c r="I33" i="2"/>
  <c r="H33" i="2"/>
  <c r="F33" i="59" s="1"/>
  <c r="G33" i="59" s="1"/>
  <c r="G33" i="2"/>
  <c r="E33" i="2"/>
  <c r="D33" i="59" s="1"/>
  <c r="E33" i="59" s="1"/>
  <c r="C33" i="2"/>
  <c r="B33" i="59" s="1"/>
  <c r="C33" i="59" s="1"/>
  <c r="A33" i="2"/>
  <c r="KL32" i="2"/>
  <c r="KJ32" i="2"/>
  <c r="KF32" i="2"/>
  <c r="KC32" i="2"/>
  <c r="JS32" i="2"/>
  <c r="JQ32" i="2"/>
  <c r="JM32" i="2"/>
  <c r="JJ32" i="2"/>
  <c r="IZ32" i="2"/>
  <c r="IX32" i="2"/>
  <c r="JG32" i="2" s="1"/>
  <c r="IT32" i="2"/>
  <c r="IQ32" i="2"/>
  <c r="IG32" i="2"/>
  <c r="IE32" i="2"/>
  <c r="IN32" i="2" s="1"/>
  <c r="IA32" i="2"/>
  <c r="IU32" i="2" s="1"/>
  <c r="HX32" i="2"/>
  <c r="HN32" i="2"/>
  <c r="HL32" i="2"/>
  <c r="HU32" i="2" s="1"/>
  <c r="HH32" i="2"/>
  <c r="HE32" i="2"/>
  <c r="GU32" i="2"/>
  <c r="GS32" i="2"/>
  <c r="HM32" i="2"/>
  <c r="GO32" i="2"/>
  <c r="GL32" i="2"/>
  <c r="GB32" i="2"/>
  <c r="FZ32" i="2"/>
  <c r="GI32" i="2" s="1"/>
  <c r="FV32" i="2"/>
  <c r="FS32" i="2"/>
  <c r="GM32" i="2" s="1"/>
  <c r="FI32" i="2"/>
  <c r="FG32" i="2"/>
  <c r="FC32" i="2"/>
  <c r="EZ32" i="2"/>
  <c r="EP32" i="2"/>
  <c r="EN32" i="2"/>
  <c r="EW32" i="2" s="1"/>
  <c r="EJ32" i="2"/>
  <c r="FD32" i="2" s="1"/>
  <c r="EG32" i="2"/>
  <c r="DW32" i="2"/>
  <c r="DU32" i="2"/>
  <c r="ED32" i="2" s="1"/>
  <c r="DQ32" i="2"/>
  <c r="EK32" i="2" s="1"/>
  <c r="DN32" i="2"/>
  <c r="EH32" i="2" s="1"/>
  <c r="DD32" i="2"/>
  <c r="DB32" i="2"/>
  <c r="CX32" i="2"/>
  <c r="DR32" i="2" s="1"/>
  <c r="CU32" i="2"/>
  <c r="CK32" i="2"/>
  <c r="CI32" i="2"/>
  <c r="CY32" i="2"/>
  <c r="CE32" i="2"/>
  <c r="CB32" i="2"/>
  <c r="BR32" i="2"/>
  <c r="BP32" i="2"/>
  <c r="BL32" i="2"/>
  <c r="BI32" i="2"/>
  <c r="CC32" i="2" s="1"/>
  <c r="AY32" i="2"/>
  <c r="AW32" i="2"/>
  <c r="AS32" i="2"/>
  <c r="BM32" i="2" s="1"/>
  <c r="AP32" i="2"/>
  <c r="AF32" i="2"/>
  <c r="AD32" i="2"/>
  <c r="Z32" i="2"/>
  <c r="AT32" i="2" s="1"/>
  <c r="W32" i="2"/>
  <c r="M32" i="2"/>
  <c r="L32" i="2"/>
  <c r="J32" i="2"/>
  <c r="H32" i="59" s="1"/>
  <c r="I32" i="59" s="1"/>
  <c r="I32" i="2"/>
  <c r="H32" i="2"/>
  <c r="F32" i="59" s="1"/>
  <c r="G32" i="59" s="1"/>
  <c r="G32" i="2"/>
  <c r="E32" i="2"/>
  <c r="D32" i="59" s="1"/>
  <c r="E32" i="59" s="1"/>
  <c r="C32" i="2"/>
  <c r="B32" i="59" s="1"/>
  <c r="C32" i="59" s="1"/>
  <c r="A32" i="2"/>
  <c r="KL31" i="2"/>
  <c r="KJ31" i="2"/>
  <c r="KF31" i="2"/>
  <c r="KC31" i="2"/>
  <c r="JS31" i="2"/>
  <c r="JQ31" i="2"/>
  <c r="JM31" i="2"/>
  <c r="JJ31" i="2"/>
  <c r="IZ31" i="2"/>
  <c r="IX31" i="2"/>
  <c r="JG31" i="2" s="1"/>
  <c r="IT31" i="2"/>
  <c r="IQ31" i="2"/>
  <c r="JK31" i="2" s="1"/>
  <c r="IG31" i="2"/>
  <c r="IE31" i="2"/>
  <c r="IA31" i="2"/>
  <c r="HX31" i="2"/>
  <c r="HN31" i="2"/>
  <c r="HL31" i="2"/>
  <c r="HU31" i="2" s="1"/>
  <c r="HH31" i="2"/>
  <c r="HE31" i="2"/>
  <c r="HY31" i="2" s="1"/>
  <c r="GU31" i="2"/>
  <c r="GS31" i="2"/>
  <c r="HM31" i="2" s="1"/>
  <c r="GO31" i="2"/>
  <c r="GL31" i="2"/>
  <c r="GB31" i="2"/>
  <c r="FZ31" i="2"/>
  <c r="GI31" i="2" s="1"/>
  <c r="FV31" i="2"/>
  <c r="FS31" i="2"/>
  <c r="GM31" i="2" s="1"/>
  <c r="FI31" i="2"/>
  <c r="FG31" i="2"/>
  <c r="FP31" i="2" s="1"/>
  <c r="FC31" i="2"/>
  <c r="EZ31" i="2"/>
  <c r="EP31" i="2"/>
  <c r="EN31" i="2"/>
  <c r="EW31" i="2" s="1"/>
  <c r="EJ31" i="2"/>
  <c r="EG31" i="2"/>
  <c r="FA31" i="2" s="1"/>
  <c r="DW31" i="2"/>
  <c r="DU31" i="2"/>
  <c r="ED31" i="2" s="1"/>
  <c r="DQ31" i="2"/>
  <c r="DN31" i="2"/>
  <c r="EH31" i="2" s="1"/>
  <c r="DD31" i="2"/>
  <c r="DB31" i="2"/>
  <c r="CX31" i="2"/>
  <c r="CU31" i="2"/>
  <c r="CK31" i="2"/>
  <c r="CI31" i="2"/>
  <c r="CE31" i="2"/>
  <c r="CB31" i="2"/>
  <c r="BR31" i="2"/>
  <c r="BP31" i="2"/>
  <c r="BL31" i="2"/>
  <c r="BI31" i="2"/>
  <c r="CC31" i="2" s="1"/>
  <c r="AY31" i="2"/>
  <c r="AW31" i="2"/>
  <c r="AS31" i="2"/>
  <c r="AP31" i="2"/>
  <c r="AF31" i="2"/>
  <c r="AD31" i="2"/>
  <c r="Z31" i="2"/>
  <c r="W31" i="2"/>
  <c r="AQ31" i="2" s="1"/>
  <c r="M31" i="2"/>
  <c r="L31" i="2"/>
  <c r="T31" i="2" s="1"/>
  <c r="J31" i="2"/>
  <c r="H31" i="59" s="1"/>
  <c r="I31" i="59" s="1"/>
  <c r="I31" i="2"/>
  <c r="H31" i="2"/>
  <c r="F31" i="59" s="1"/>
  <c r="G31" i="59" s="1"/>
  <c r="G31" i="2"/>
  <c r="E31" i="2"/>
  <c r="D31" i="59" s="1"/>
  <c r="E31" i="59" s="1"/>
  <c r="C31" i="2"/>
  <c r="B31" i="59" s="1"/>
  <c r="C31" i="59" s="1"/>
  <c r="A31" i="2"/>
  <c r="KL30" i="2"/>
  <c r="KJ30" i="2"/>
  <c r="KF30" i="2"/>
  <c r="KC30" i="2"/>
  <c r="JS30" i="2"/>
  <c r="JQ30" i="2"/>
  <c r="JZ30" i="2" s="1"/>
  <c r="JM30" i="2"/>
  <c r="JJ30" i="2"/>
  <c r="IZ30" i="2"/>
  <c r="IX30" i="2"/>
  <c r="JG30" i="2" s="1"/>
  <c r="IT30" i="2"/>
  <c r="JK30" i="2"/>
  <c r="IQ30" i="2"/>
  <c r="IG30" i="2"/>
  <c r="IE30" i="2"/>
  <c r="IN30" i="2" s="1"/>
  <c r="IA30" i="2"/>
  <c r="HX30" i="2"/>
  <c r="HN30" i="2"/>
  <c r="HL30" i="2"/>
  <c r="HU30" i="2" s="1"/>
  <c r="HH30" i="2"/>
  <c r="HE30" i="2"/>
  <c r="GU30" i="2"/>
  <c r="GS30" i="2"/>
  <c r="HM30" i="2" s="1"/>
  <c r="GO30" i="2"/>
  <c r="GL30" i="2"/>
  <c r="HF30" i="2" s="1"/>
  <c r="GB30" i="2"/>
  <c r="FZ30" i="2"/>
  <c r="GI30" i="2" s="1"/>
  <c r="FV30" i="2"/>
  <c r="FS30" i="2"/>
  <c r="FI30" i="2"/>
  <c r="FG30" i="2"/>
  <c r="FC30" i="2"/>
  <c r="EZ30" i="2"/>
  <c r="FT30" i="2" s="1"/>
  <c r="EP30" i="2"/>
  <c r="EN30" i="2"/>
  <c r="EW30" i="2" s="1"/>
  <c r="EJ30" i="2"/>
  <c r="EG30" i="2"/>
  <c r="DW30" i="2"/>
  <c r="DU30" i="2"/>
  <c r="DQ30" i="2"/>
  <c r="DN30" i="2"/>
  <c r="EH30" i="2" s="1"/>
  <c r="DD30" i="2"/>
  <c r="DB30" i="2"/>
  <c r="CX30" i="2"/>
  <c r="CU30" i="2"/>
  <c r="CK30" i="2"/>
  <c r="CI30" i="2"/>
  <c r="CE30" i="2"/>
  <c r="CB30" i="2"/>
  <c r="CV30" i="2" s="1"/>
  <c r="BR30" i="2"/>
  <c r="BP30" i="2"/>
  <c r="BL30" i="2"/>
  <c r="BI30" i="2"/>
  <c r="AY30" i="2"/>
  <c r="AW30" i="2"/>
  <c r="BQ30" i="2" s="1"/>
  <c r="AS30" i="2"/>
  <c r="AP30" i="2"/>
  <c r="BJ30" i="2" s="1"/>
  <c r="AF30" i="2"/>
  <c r="AD30" i="2"/>
  <c r="Z30" i="2"/>
  <c r="W30" i="2"/>
  <c r="M30" i="2"/>
  <c r="L30" i="2"/>
  <c r="T30" i="2" s="1"/>
  <c r="J30" i="2"/>
  <c r="H30" i="59" s="1"/>
  <c r="I30" i="59" s="1"/>
  <c r="I30" i="2"/>
  <c r="AA30" i="2" s="1"/>
  <c r="H30" i="2"/>
  <c r="F30" i="59" s="1"/>
  <c r="G30" i="59" s="1"/>
  <c r="G30" i="2"/>
  <c r="E30" i="2"/>
  <c r="D30" i="59" s="1"/>
  <c r="E30" i="59" s="1"/>
  <c r="C30" i="2"/>
  <c r="B30" i="59" s="1"/>
  <c r="C30" i="59" s="1"/>
  <c r="A30" i="2"/>
  <c r="KL29" i="2"/>
  <c r="KJ29" i="2"/>
  <c r="KF29" i="2"/>
  <c r="KC29" i="2"/>
  <c r="JS29" i="2"/>
  <c r="JQ29" i="2"/>
  <c r="JZ29" i="2" s="1"/>
  <c r="JM29" i="2"/>
  <c r="JJ29" i="2"/>
  <c r="IZ29" i="2"/>
  <c r="IX29" i="2"/>
  <c r="JG29" i="2" s="1"/>
  <c r="IT29" i="2"/>
  <c r="JN29" i="2" s="1"/>
  <c r="IQ29" i="2"/>
  <c r="IG29" i="2"/>
  <c r="IE29" i="2"/>
  <c r="IN29" i="2" s="1"/>
  <c r="IA29" i="2"/>
  <c r="HX29" i="2"/>
  <c r="HN29" i="2"/>
  <c r="HL29" i="2"/>
  <c r="HU29" i="2" s="1"/>
  <c r="HH29" i="2"/>
  <c r="IB29" i="2" s="1"/>
  <c r="HE29" i="2"/>
  <c r="GU29" i="2"/>
  <c r="GS29" i="2"/>
  <c r="GO29" i="2"/>
  <c r="GL29" i="2"/>
  <c r="GB29" i="2"/>
  <c r="FZ29" i="2"/>
  <c r="GI29" i="2" s="1"/>
  <c r="FV29" i="2"/>
  <c r="GP29" i="2" s="1"/>
  <c r="FS29" i="2"/>
  <c r="FI29" i="2"/>
  <c r="FG29" i="2"/>
  <c r="FP29" i="2" s="1"/>
  <c r="FC29" i="2"/>
  <c r="EZ29" i="2"/>
  <c r="EP29" i="2"/>
  <c r="EN29" i="2"/>
  <c r="EW29" i="2" s="1"/>
  <c r="EJ29" i="2"/>
  <c r="FD29" i="2" s="1"/>
  <c r="EG29" i="2"/>
  <c r="DW29" i="2"/>
  <c r="DU29" i="2"/>
  <c r="ED29" i="2" s="1"/>
  <c r="DQ29" i="2"/>
  <c r="DN29" i="2"/>
  <c r="EH29" i="2" s="1"/>
  <c r="DD29" i="2"/>
  <c r="DB29" i="2"/>
  <c r="CX29" i="2"/>
  <c r="DR29" i="2" s="1"/>
  <c r="CU29" i="2"/>
  <c r="CK29" i="2"/>
  <c r="CI29" i="2"/>
  <c r="CE29" i="2"/>
  <c r="CB29" i="2"/>
  <c r="BR29" i="2"/>
  <c r="BP29" i="2"/>
  <c r="BL29" i="2"/>
  <c r="CF29" i="2" s="1"/>
  <c r="BI29" i="2"/>
  <c r="AY29" i="2"/>
  <c r="AW29" i="2"/>
  <c r="AS29" i="2"/>
  <c r="AP29" i="2"/>
  <c r="AF29" i="2"/>
  <c r="AD29" i="2"/>
  <c r="Z29" i="2"/>
  <c r="AT29" i="2" s="1"/>
  <c r="W29" i="2"/>
  <c r="M29" i="2"/>
  <c r="L29" i="2"/>
  <c r="J29" i="2"/>
  <c r="H29" i="59" s="1"/>
  <c r="I29" i="59" s="1"/>
  <c r="I29" i="2"/>
  <c r="H29" i="2"/>
  <c r="F29" i="59" s="1"/>
  <c r="G29" i="59" s="1"/>
  <c r="G29" i="2"/>
  <c r="E29" i="2"/>
  <c r="D29" i="59" s="1"/>
  <c r="E29" i="59" s="1"/>
  <c r="C29" i="2"/>
  <c r="B29" i="59" s="1"/>
  <c r="C29" i="59" s="1"/>
  <c r="A29" i="2"/>
  <c r="KL28" i="2"/>
  <c r="KJ28" i="2"/>
  <c r="KF28" i="2"/>
  <c r="KC28" i="2"/>
  <c r="JS28" i="2"/>
  <c r="JQ28" i="2"/>
  <c r="JM28" i="2"/>
  <c r="JJ28" i="2"/>
  <c r="IZ28" i="2"/>
  <c r="IX28" i="2"/>
  <c r="JG28" i="2" s="1"/>
  <c r="IT28" i="2"/>
  <c r="JN28" i="2" s="1"/>
  <c r="IQ28" i="2"/>
  <c r="JK28" i="2" s="1"/>
  <c r="IG28" i="2"/>
  <c r="IE28" i="2"/>
  <c r="IA28" i="2"/>
  <c r="HX28" i="2"/>
  <c r="HN28" i="2"/>
  <c r="HL28" i="2"/>
  <c r="HH28" i="2"/>
  <c r="HE28" i="2"/>
  <c r="HY28" i="2" s="1"/>
  <c r="GU28" i="2"/>
  <c r="GS28" i="2"/>
  <c r="GO28" i="2"/>
  <c r="GL28" i="2"/>
  <c r="GB28" i="2"/>
  <c r="FZ28" i="2"/>
  <c r="GI28" i="2" s="1"/>
  <c r="FV28" i="2"/>
  <c r="FS28" i="2"/>
  <c r="FI28" i="2"/>
  <c r="FG28" i="2"/>
  <c r="FP28" i="2" s="1"/>
  <c r="FC28" i="2"/>
  <c r="EZ28" i="2"/>
  <c r="EP28" i="2"/>
  <c r="EN28" i="2"/>
  <c r="EW28" i="2" s="1"/>
  <c r="FD28" i="2"/>
  <c r="EJ28" i="2"/>
  <c r="EG28" i="2"/>
  <c r="FA28" i="2" s="1"/>
  <c r="DW28" i="2"/>
  <c r="DU28" i="2"/>
  <c r="ED28" i="2" s="1"/>
  <c r="DQ28" i="2"/>
  <c r="DN28" i="2"/>
  <c r="EH28" i="2" s="1"/>
  <c r="DD28" i="2"/>
  <c r="DB28" i="2"/>
  <c r="DK28" i="2" s="1"/>
  <c r="CX28" i="2"/>
  <c r="DR28" i="2" s="1"/>
  <c r="CU28" i="2"/>
  <c r="CK28" i="2"/>
  <c r="CI28" i="2"/>
  <c r="CE28" i="2"/>
  <c r="CB28" i="2"/>
  <c r="BR28" i="2"/>
  <c r="BP28" i="2"/>
  <c r="CF28" i="2"/>
  <c r="BL28" i="2"/>
  <c r="BI28" i="2"/>
  <c r="AY28" i="2"/>
  <c r="AW28" i="2"/>
  <c r="AS28" i="2"/>
  <c r="AP28" i="2"/>
  <c r="BJ28" i="2" s="1"/>
  <c r="AF28" i="2"/>
  <c r="AD28" i="2"/>
  <c r="AM28" i="2" s="1"/>
  <c r="Z28" i="2"/>
  <c r="AT28" i="2" s="1"/>
  <c r="W28" i="2"/>
  <c r="M28" i="2"/>
  <c r="L28" i="2"/>
  <c r="J28" i="2"/>
  <c r="I28" i="2"/>
  <c r="AA28" i="2" s="1"/>
  <c r="H28" i="2"/>
  <c r="F28" i="59" s="1"/>
  <c r="G28" i="59" s="1"/>
  <c r="G28" i="2"/>
  <c r="X28" i="2" s="1"/>
  <c r="E28" i="2"/>
  <c r="D28" i="59" s="1"/>
  <c r="E28" i="59" s="1"/>
  <c r="C28" i="2"/>
  <c r="B28" i="59" s="1"/>
  <c r="C28" i="59" s="1"/>
  <c r="A28" i="2"/>
  <c r="KL27" i="2"/>
  <c r="KJ27" i="2"/>
  <c r="KF27" i="2"/>
  <c r="KC27" i="2"/>
  <c r="JS27" i="2"/>
  <c r="JQ27" i="2"/>
  <c r="JZ27" i="2" s="1"/>
  <c r="JM27" i="2"/>
  <c r="JJ27" i="2"/>
  <c r="IZ27" i="2"/>
  <c r="IX27" i="2"/>
  <c r="JG27" i="2" s="1"/>
  <c r="IT27" i="2"/>
  <c r="JN27" i="2" s="1"/>
  <c r="IQ27" i="2"/>
  <c r="IG27" i="2"/>
  <c r="IE27" i="2"/>
  <c r="IN27" i="2" s="1"/>
  <c r="IA27" i="2"/>
  <c r="HX27" i="2"/>
  <c r="HN27" i="2"/>
  <c r="HL27" i="2"/>
  <c r="HU27" i="2" s="1"/>
  <c r="HH27" i="2"/>
  <c r="IB27" i="2" s="1"/>
  <c r="HE27" i="2"/>
  <c r="GU27" i="2"/>
  <c r="GS27" i="2"/>
  <c r="GO27" i="2"/>
  <c r="GL27" i="2"/>
  <c r="GB27" i="2"/>
  <c r="FZ27" i="2"/>
  <c r="GI27" i="2" s="1"/>
  <c r="FV27" i="2"/>
  <c r="GP27" i="2" s="1"/>
  <c r="FS27" i="2"/>
  <c r="FI27" i="2"/>
  <c r="FG27" i="2"/>
  <c r="FP27" i="2" s="1"/>
  <c r="FC27" i="2"/>
  <c r="EZ27" i="2"/>
  <c r="EP27" i="2"/>
  <c r="EN27" i="2"/>
  <c r="EW27" i="2" s="1"/>
  <c r="EJ27" i="2"/>
  <c r="FD27" i="2" s="1"/>
  <c r="EG27" i="2"/>
  <c r="DW27" i="2"/>
  <c r="DU27" i="2"/>
  <c r="ED27" i="2" s="1"/>
  <c r="DQ27" i="2"/>
  <c r="DN27" i="2"/>
  <c r="EH27" i="2" s="1"/>
  <c r="DD27" i="2"/>
  <c r="DB27" i="2"/>
  <c r="CX27" i="2"/>
  <c r="DR27" i="2" s="1"/>
  <c r="CU27" i="2"/>
  <c r="CK27" i="2"/>
  <c r="CI27" i="2"/>
  <c r="CE27" i="2"/>
  <c r="CB27" i="2"/>
  <c r="BR27" i="2"/>
  <c r="BP27" i="2"/>
  <c r="BL27" i="2"/>
  <c r="CF27" i="2" s="1"/>
  <c r="BI27" i="2"/>
  <c r="AY27" i="2"/>
  <c r="AW27" i="2"/>
  <c r="AS27" i="2"/>
  <c r="AP27" i="2"/>
  <c r="AF27" i="2"/>
  <c r="AD27" i="2"/>
  <c r="Z27" i="2"/>
  <c r="AT27" i="2" s="1"/>
  <c r="W27" i="2"/>
  <c r="M27" i="2"/>
  <c r="L27" i="2"/>
  <c r="J27" i="2"/>
  <c r="H27" i="59" s="1"/>
  <c r="I27" i="59" s="1"/>
  <c r="I27" i="2"/>
  <c r="H27" i="2"/>
  <c r="F27" i="59" s="1"/>
  <c r="G27" i="59" s="1"/>
  <c r="G27" i="2"/>
  <c r="E27" i="2"/>
  <c r="D27" i="59" s="1"/>
  <c r="E27" i="59" s="1"/>
  <c r="C27" i="2"/>
  <c r="B27" i="59" s="1"/>
  <c r="C27" i="59" s="1"/>
  <c r="A27" i="2"/>
  <c r="KL26" i="2"/>
  <c r="KJ26" i="2"/>
  <c r="KF26" i="2"/>
  <c r="KC26" i="2"/>
  <c r="JS26" i="2"/>
  <c r="JQ26" i="2"/>
  <c r="JZ26" i="2" s="1"/>
  <c r="JM26" i="2"/>
  <c r="KD26" i="2"/>
  <c r="JJ26" i="2"/>
  <c r="IZ26" i="2"/>
  <c r="IX26" i="2"/>
  <c r="JG26" i="2" s="1"/>
  <c r="IT26" i="2"/>
  <c r="IQ26" i="2"/>
  <c r="IG26" i="2"/>
  <c r="IE26" i="2"/>
  <c r="IN26" i="2" s="1"/>
  <c r="IA26" i="2"/>
  <c r="IR26" i="2" s="1"/>
  <c r="HX26" i="2"/>
  <c r="HN26" i="2"/>
  <c r="HL26" i="2"/>
  <c r="HU26" i="2" s="1"/>
  <c r="HH26" i="2"/>
  <c r="HE26" i="2"/>
  <c r="GU26" i="2"/>
  <c r="GS26" i="2"/>
  <c r="GO26" i="2"/>
  <c r="HI26" i="2" s="1"/>
  <c r="GL26" i="2"/>
  <c r="GB26" i="2"/>
  <c r="FZ26" i="2"/>
  <c r="GI26" i="2" s="1"/>
  <c r="FV26" i="2"/>
  <c r="FS26" i="2"/>
  <c r="FI26" i="2"/>
  <c r="FG26" i="2"/>
  <c r="FP26" i="2" s="1"/>
  <c r="FC26" i="2"/>
  <c r="FW26" i="2" s="1"/>
  <c r="EZ26" i="2"/>
  <c r="EP26" i="2"/>
  <c r="EN26" i="2"/>
  <c r="EW26" i="2" s="1"/>
  <c r="EJ26" i="2"/>
  <c r="EG26" i="2"/>
  <c r="DW26" i="2"/>
  <c r="DU26" i="2"/>
  <c r="ED26" i="2" s="1"/>
  <c r="DQ26" i="2"/>
  <c r="DN26" i="2"/>
  <c r="EH26" i="2" s="1"/>
  <c r="DD26" i="2"/>
  <c r="DB26" i="2"/>
  <c r="CX26" i="2"/>
  <c r="CU26" i="2"/>
  <c r="CK26" i="2"/>
  <c r="CI26" i="2"/>
  <c r="CE26" i="2"/>
  <c r="CY26" i="2" s="1"/>
  <c r="CB26" i="2"/>
  <c r="BR26" i="2"/>
  <c r="BP26" i="2"/>
  <c r="BL26" i="2"/>
  <c r="BI26" i="2"/>
  <c r="AY26" i="2"/>
  <c r="AW26" i="2"/>
  <c r="AS26" i="2"/>
  <c r="BM26" i="2" s="1"/>
  <c r="AP26" i="2"/>
  <c r="AF26" i="2"/>
  <c r="AD26" i="2"/>
  <c r="Z26" i="2"/>
  <c r="W26" i="2"/>
  <c r="M26" i="2"/>
  <c r="L26" i="2"/>
  <c r="J26" i="2"/>
  <c r="H26" i="59" s="1"/>
  <c r="I26" i="59" s="1"/>
  <c r="I26" i="2"/>
  <c r="H26" i="2"/>
  <c r="F26" i="59" s="1"/>
  <c r="G26" i="59" s="1"/>
  <c r="G26" i="2"/>
  <c r="E26" i="2"/>
  <c r="D26" i="59" s="1"/>
  <c r="E26" i="59" s="1"/>
  <c r="C26" i="2"/>
  <c r="B26" i="59" s="1"/>
  <c r="C26" i="59" s="1"/>
  <c r="A26" i="2"/>
  <c r="KL25" i="2"/>
  <c r="KJ25" i="2"/>
  <c r="KF25" i="2"/>
  <c r="KC25" i="2"/>
  <c r="JS25" i="2"/>
  <c r="JQ25" i="2"/>
  <c r="JZ25" i="2" s="1"/>
  <c r="JM25" i="2"/>
  <c r="KG25" i="2" s="1"/>
  <c r="JJ25" i="2"/>
  <c r="KD25" i="2" s="1"/>
  <c r="IZ25" i="2"/>
  <c r="IX25" i="2"/>
  <c r="JG25" i="2" s="1"/>
  <c r="IT25" i="2"/>
  <c r="IQ25" i="2"/>
  <c r="IG25" i="2"/>
  <c r="IE25" i="2"/>
  <c r="IN25" i="2" s="1"/>
  <c r="IA25" i="2"/>
  <c r="IR25" i="2" s="1"/>
  <c r="HX25" i="2"/>
  <c r="HN25" i="2"/>
  <c r="HL25" i="2"/>
  <c r="HU25" i="2" s="1"/>
  <c r="HH25" i="2"/>
  <c r="HE25" i="2"/>
  <c r="GU25" i="2"/>
  <c r="GS25" i="2"/>
  <c r="GO25" i="2"/>
  <c r="HI25" i="2" s="1"/>
  <c r="GL25" i="2"/>
  <c r="HF25" i="2" s="1"/>
  <c r="GB25" i="2"/>
  <c r="FZ25" i="2"/>
  <c r="FV25" i="2"/>
  <c r="FS25" i="2"/>
  <c r="FI25" i="2"/>
  <c r="FG25" i="2"/>
  <c r="FP25" i="2" s="1"/>
  <c r="FC25" i="2"/>
  <c r="FW25" i="2" s="1"/>
  <c r="EZ25" i="2"/>
  <c r="FT25" i="2" s="1"/>
  <c r="EP25" i="2"/>
  <c r="EN25" i="2"/>
  <c r="EJ25" i="2"/>
  <c r="EG25" i="2"/>
  <c r="DW25" i="2"/>
  <c r="DU25" i="2"/>
  <c r="ED25" i="2" s="1"/>
  <c r="DQ25" i="2"/>
  <c r="EK25" i="2" s="1"/>
  <c r="DN25" i="2"/>
  <c r="EH25" i="2" s="1"/>
  <c r="DD25" i="2"/>
  <c r="DB25" i="2"/>
  <c r="DK25" i="2" s="1"/>
  <c r="CX25" i="2"/>
  <c r="CU25" i="2"/>
  <c r="CK25" i="2"/>
  <c r="CI25" i="2"/>
  <c r="CE25" i="2"/>
  <c r="CB25" i="2"/>
  <c r="CV25" i="2" s="1"/>
  <c r="BR25" i="2"/>
  <c r="BP25" i="2"/>
  <c r="BY25" i="2" s="1"/>
  <c r="BL25" i="2"/>
  <c r="BI25" i="2"/>
  <c r="AY25" i="2"/>
  <c r="AW25" i="2"/>
  <c r="AS25" i="2"/>
  <c r="BM25" i="2" s="1"/>
  <c r="AP25" i="2"/>
  <c r="BJ25" i="2" s="1"/>
  <c r="AF25" i="2"/>
  <c r="AD25" i="2"/>
  <c r="Z25" i="2"/>
  <c r="W25" i="2"/>
  <c r="M25" i="2"/>
  <c r="L25" i="2"/>
  <c r="J25" i="2"/>
  <c r="H25" i="59" s="1"/>
  <c r="I25" i="59" s="1"/>
  <c r="I25" i="2"/>
  <c r="AA25" i="2" s="1"/>
  <c r="H25" i="2"/>
  <c r="F25" i="59" s="1"/>
  <c r="G25" i="59" s="1"/>
  <c r="G25" i="2"/>
  <c r="X25" i="2" s="1"/>
  <c r="E25" i="2"/>
  <c r="D25" i="59" s="1"/>
  <c r="E25" i="59" s="1"/>
  <c r="C25" i="2"/>
  <c r="B25" i="59" s="1"/>
  <c r="C25" i="59" s="1"/>
  <c r="A25" i="2"/>
  <c r="KL24" i="2"/>
  <c r="KJ24" i="2"/>
  <c r="KF24" i="2"/>
  <c r="KC24" i="2"/>
  <c r="JS24" i="2"/>
  <c r="JQ24" i="2"/>
  <c r="JM24" i="2"/>
  <c r="JJ24" i="2"/>
  <c r="IZ24" i="2"/>
  <c r="IX24" i="2"/>
  <c r="JG24" i="2" s="1"/>
  <c r="IT24" i="2"/>
  <c r="JN24" i="2" s="1"/>
  <c r="IQ24" i="2"/>
  <c r="IG24" i="2"/>
  <c r="IE24" i="2"/>
  <c r="IN24" i="2" s="1"/>
  <c r="IU24" i="2"/>
  <c r="IA24" i="2"/>
  <c r="HX24" i="2"/>
  <c r="HN24" i="2"/>
  <c r="HL24" i="2"/>
  <c r="HH24" i="2"/>
  <c r="HE24" i="2"/>
  <c r="GU24" i="2"/>
  <c r="GS24" i="2"/>
  <c r="HM24" i="2" s="1"/>
  <c r="GO24" i="2"/>
  <c r="GL24" i="2"/>
  <c r="GB24" i="2"/>
  <c r="FZ24" i="2"/>
  <c r="FV24" i="2"/>
  <c r="FS24" i="2"/>
  <c r="GM24" i="2" s="1"/>
  <c r="FI24" i="2"/>
  <c r="FG24" i="2"/>
  <c r="FP24" i="2" s="1"/>
  <c r="FC24" i="2"/>
  <c r="EZ24" i="2"/>
  <c r="EP24" i="2"/>
  <c r="EN24" i="2"/>
  <c r="EW24" i="2" s="1"/>
  <c r="EJ24" i="2"/>
  <c r="FD24" i="2" s="1"/>
  <c r="EG24" i="2"/>
  <c r="DW24" i="2"/>
  <c r="DU24" i="2"/>
  <c r="ED24" i="2" s="1"/>
  <c r="DQ24" i="2"/>
  <c r="EK24" i="2" s="1"/>
  <c r="DN24" i="2"/>
  <c r="EH24" i="2" s="1"/>
  <c r="DD24" i="2"/>
  <c r="DB24" i="2"/>
  <c r="CX24" i="2"/>
  <c r="CU24" i="2"/>
  <c r="CK24" i="2"/>
  <c r="CI24" i="2"/>
  <c r="CE24" i="2"/>
  <c r="CY24" i="2" s="1"/>
  <c r="CB24" i="2"/>
  <c r="BR24" i="2"/>
  <c r="BP24" i="2"/>
  <c r="BL24" i="2"/>
  <c r="BI24" i="2"/>
  <c r="AY24" i="2"/>
  <c r="AW24" i="2"/>
  <c r="AS24" i="2"/>
  <c r="BM24" i="2" s="1"/>
  <c r="AP24" i="2"/>
  <c r="AF24" i="2"/>
  <c r="AD24" i="2"/>
  <c r="Z24" i="2"/>
  <c r="W24" i="2"/>
  <c r="M24" i="2"/>
  <c r="L24" i="2"/>
  <c r="J24" i="2"/>
  <c r="H24" i="59" s="1"/>
  <c r="I24" i="59" s="1"/>
  <c r="I24" i="2"/>
  <c r="H24" i="2"/>
  <c r="F24" i="59" s="1"/>
  <c r="G24" i="59" s="1"/>
  <c r="G24" i="2"/>
  <c r="E24" i="2"/>
  <c r="D24" i="59" s="1"/>
  <c r="E24" i="59" s="1"/>
  <c r="C24" i="2"/>
  <c r="B24" i="59" s="1"/>
  <c r="C24" i="59" s="1"/>
  <c r="A24" i="2"/>
  <c r="KL23" i="2"/>
  <c r="KJ23" i="2"/>
  <c r="KF23" i="2"/>
  <c r="KC23" i="2"/>
  <c r="JS23" i="2"/>
  <c r="JQ23" i="2"/>
  <c r="JZ23" i="2" s="1"/>
  <c r="JM23" i="2"/>
  <c r="JJ23" i="2"/>
  <c r="IZ23" i="2"/>
  <c r="IX23" i="2"/>
  <c r="IT23" i="2"/>
  <c r="IQ23" i="2"/>
  <c r="JK23" i="2" s="1"/>
  <c r="IG23" i="2"/>
  <c r="IE23" i="2"/>
  <c r="IN23" i="2" s="1"/>
  <c r="IA23" i="2"/>
  <c r="HX23" i="2"/>
  <c r="HN23" i="2"/>
  <c r="HL23" i="2"/>
  <c r="HH23" i="2"/>
  <c r="HE23" i="2"/>
  <c r="HY23" i="2" s="1"/>
  <c r="GU23" i="2"/>
  <c r="GS23" i="2"/>
  <c r="GO23" i="2"/>
  <c r="GL23" i="2"/>
  <c r="GB23" i="2"/>
  <c r="FZ23" i="2"/>
  <c r="FV23" i="2"/>
  <c r="FS23" i="2"/>
  <c r="GM23" i="2" s="1"/>
  <c r="FI23" i="2"/>
  <c r="FG23" i="2"/>
  <c r="FP23" i="2" s="1"/>
  <c r="FC23" i="2"/>
  <c r="EZ23" i="2"/>
  <c r="EP23" i="2"/>
  <c r="EN23" i="2"/>
  <c r="EJ23" i="2"/>
  <c r="EG23" i="2"/>
  <c r="FA23" i="2" s="1"/>
  <c r="DW23" i="2"/>
  <c r="DU23" i="2"/>
  <c r="ED23" i="2" s="1"/>
  <c r="DQ23" i="2"/>
  <c r="DN23" i="2"/>
  <c r="EH23" i="2" s="1"/>
  <c r="DD23" i="2"/>
  <c r="DB23" i="2"/>
  <c r="DK23" i="2" s="1"/>
  <c r="CX23" i="2"/>
  <c r="CU23" i="2"/>
  <c r="DO23" i="2" s="1"/>
  <c r="CK23" i="2"/>
  <c r="CI23" i="2"/>
  <c r="CE23" i="2"/>
  <c r="CB23" i="2"/>
  <c r="BR23" i="2"/>
  <c r="BP23" i="2"/>
  <c r="BL23" i="2"/>
  <c r="BI23" i="2"/>
  <c r="AY23" i="2"/>
  <c r="AW23" i="2"/>
  <c r="AS23" i="2"/>
  <c r="AP23" i="2"/>
  <c r="AF23" i="2"/>
  <c r="AD23" i="2"/>
  <c r="AM23" i="2" s="1"/>
  <c r="Z23" i="2"/>
  <c r="W23" i="2"/>
  <c r="M23" i="2"/>
  <c r="L23" i="2"/>
  <c r="J23" i="2"/>
  <c r="H23" i="59" s="1"/>
  <c r="I23" i="59" s="1"/>
  <c r="I23" i="2"/>
  <c r="H23" i="2"/>
  <c r="F23" i="59" s="1"/>
  <c r="G23" i="59" s="1"/>
  <c r="G23" i="2"/>
  <c r="X23" i="2" s="1"/>
  <c r="E23" i="2"/>
  <c r="D23" i="59" s="1"/>
  <c r="E23" i="59" s="1"/>
  <c r="C23" i="2"/>
  <c r="B23" i="59" s="1"/>
  <c r="C23" i="59" s="1"/>
  <c r="A23" i="2"/>
  <c r="KL22" i="2"/>
  <c r="KJ22" i="2"/>
  <c r="KF22" i="2"/>
  <c r="KC22" i="2"/>
  <c r="JS22" i="2"/>
  <c r="JQ22" i="2"/>
  <c r="JZ22" i="2" s="1"/>
  <c r="JM22" i="2"/>
  <c r="KG22" i="2" s="1"/>
  <c r="JJ22" i="2"/>
  <c r="IZ22" i="2"/>
  <c r="IX22" i="2"/>
  <c r="JG22" i="2" s="1"/>
  <c r="IT22" i="2"/>
  <c r="IQ22" i="2"/>
  <c r="JK22" i="2" s="1"/>
  <c r="IG22" i="2"/>
  <c r="IE22" i="2"/>
  <c r="IN22" i="2" s="1"/>
  <c r="IA22" i="2"/>
  <c r="HX22" i="2"/>
  <c r="HN22" i="2"/>
  <c r="HL22" i="2"/>
  <c r="HU22" i="2" s="1"/>
  <c r="HH22" i="2"/>
  <c r="HE22" i="2"/>
  <c r="GU22" i="2"/>
  <c r="GS22" i="2"/>
  <c r="GO22" i="2"/>
  <c r="GL22" i="2"/>
  <c r="GB22" i="2"/>
  <c r="FZ22" i="2"/>
  <c r="GI22" i="2" s="1"/>
  <c r="FV22" i="2"/>
  <c r="FS22" i="2"/>
  <c r="FI22" i="2"/>
  <c r="FG22" i="2"/>
  <c r="FP22" i="2" s="1"/>
  <c r="FC22" i="2"/>
  <c r="FW22" i="2" s="1"/>
  <c r="EZ22" i="2"/>
  <c r="EP22" i="2"/>
  <c r="EN22" i="2"/>
  <c r="EW22" i="2" s="1"/>
  <c r="EJ22" i="2"/>
  <c r="EG22" i="2"/>
  <c r="DW22" i="2"/>
  <c r="DU22" i="2"/>
  <c r="ED22" i="2" s="1"/>
  <c r="DQ22" i="2"/>
  <c r="EK22" i="2" s="1"/>
  <c r="DN22" i="2"/>
  <c r="EH22" i="2" s="1"/>
  <c r="DD22" i="2"/>
  <c r="DB22" i="2"/>
  <c r="CX22" i="2"/>
  <c r="CU22" i="2"/>
  <c r="CK22" i="2"/>
  <c r="CI22" i="2"/>
  <c r="CE22" i="2"/>
  <c r="CB22" i="2"/>
  <c r="BR22" i="2"/>
  <c r="BP22" i="2"/>
  <c r="BL22" i="2"/>
  <c r="BI22" i="2"/>
  <c r="AY22" i="2"/>
  <c r="AW22" i="2"/>
  <c r="AS22" i="2"/>
  <c r="BM22" i="2" s="1"/>
  <c r="AP22" i="2"/>
  <c r="AF22" i="2"/>
  <c r="AD22" i="2"/>
  <c r="Z22" i="2"/>
  <c r="W22" i="2"/>
  <c r="M22" i="2"/>
  <c r="L22" i="2"/>
  <c r="J22" i="2"/>
  <c r="H22" i="59" s="1"/>
  <c r="I22" i="59" s="1"/>
  <c r="I22" i="2"/>
  <c r="H22" i="2"/>
  <c r="F22" i="59" s="1"/>
  <c r="G22" i="59" s="1"/>
  <c r="G22" i="2"/>
  <c r="E22" i="2"/>
  <c r="D22" i="59" s="1"/>
  <c r="E22" i="59" s="1"/>
  <c r="C22" i="2"/>
  <c r="B22" i="59" s="1"/>
  <c r="C22" i="59" s="1"/>
  <c r="A22" i="2"/>
  <c r="KL21" i="2"/>
  <c r="KJ21" i="2"/>
  <c r="KF21" i="2"/>
  <c r="KC21" i="2"/>
  <c r="JS21" i="2"/>
  <c r="JQ21" i="2"/>
  <c r="JZ21" i="2" s="1"/>
  <c r="JM21" i="2"/>
  <c r="JJ21" i="2"/>
  <c r="KD21" i="2" s="1"/>
  <c r="IZ21" i="2"/>
  <c r="IX21" i="2"/>
  <c r="JG21" i="2" s="1"/>
  <c r="IT21" i="2"/>
  <c r="JN21" i="2" s="1"/>
  <c r="IQ21" i="2"/>
  <c r="IG21" i="2"/>
  <c r="IE21" i="2"/>
  <c r="IN21" i="2" s="1"/>
  <c r="IA21" i="2"/>
  <c r="HX21" i="2"/>
  <c r="HN21" i="2"/>
  <c r="HL21" i="2"/>
  <c r="HH21" i="2"/>
  <c r="IB21" i="2" s="1"/>
  <c r="HE21" i="2"/>
  <c r="GU21" i="2"/>
  <c r="GS21" i="2"/>
  <c r="GO21" i="2"/>
  <c r="GL21" i="2"/>
  <c r="HF21" i="2" s="1"/>
  <c r="GB21" i="2"/>
  <c r="FZ21" i="2"/>
  <c r="GI21" i="2" s="1"/>
  <c r="FV21" i="2"/>
  <c r="GP21" i="2" s="1"/>
  <c r="FS21" i="2"/>
  <c r="FI21" i="2"/>
  <c r="FG21" i="2"/>
  <c r="FP21" i="2" s="1"/>
  <c r="FC21" i="2"/>
  <c r="EZ21" i="2"/>
  <c r="FT21" i="2" s="1"/>
  <c r="EP21" i="2"/>
  <c r="EN21" i="2"/>
  <c r="EW21" i="2" s="1"/>
  <c r="EJ21" i="2"/>
  <c r="FD21" i="2" s="1"/>
  <c r="EG21" i="2"/>
  <c r="DW21" i="2"/>
  <c r="DU21" i="2"/>
  <c r="ED21" i="2" s="1"/>
  <c r="DQ21" i="2"/>
  <c r="DN21" i="2"/>
  <c r="EH21" i="2" s="1"/>
  <c r="DD21" i="2"/>
  <c r="DB21" i="2"/>
  <c r="DK21" i="2" s="1"/>
  <c r="CX21" i="2"/>
  <c r="CU21" i="2"/>
  <c r="CK21" i="2"/>
  <c r="CI21" i="2"/>
  <c r="CE21" i="2"/>
  <c r="CB21" i="2"/>
  <c r="BR21" i="2"/>
  <c r="BP21" i="2"/>
  <c r="BL21" i="2"/>
  <c r="CF21" i="2" s="1"/>
  <c r="BI21" i="2"/>
  <c r="AY21" i="2"/>
  <c r="AW21" i="2"/>
  <c r="AS21" i="2"/>
  <c r="AP21" i="2"/>
  <c r="BJ21" i="2" s="1"/>
  <c r="AF21" i="2"/>
  <c r="AD21" i="2"/>
  <c r="Z21" i="2"/>
  <c r="AT21" i="2" s="1"/>
  <c r="W21" i="2"/>
  <c r="M21" i="2"/>
  <c r="L21" i="2"/>
  <c r="J21" i="2"/>
  <c r="H21" i="59" s="1"/>
  <c r="I21" i="59" s="1"/>
  <c r="I21" i="2"/>
  <c r="AA21" i="2" s="1"/>
  <c r="H21" i="2"/>
  <c r="F21" i="59" s="1"/>
  <c r="G21" i="59" s="1"/>
  <c r="G21" i="2"/>
  <c r="X21" i="2" s="1"/>
  <c r="E21" i="2"/>
  <c r="D21" i="59" s="1"/>
  <c r="E21" i="59" s="1"/>
  <c r="C21" i="2"/>
  <c r="B21" i="59" s="1"/>
  <c r="C21" i="59" s="1"/>
  <c r="A21" i="2"/>
  <c r="KL20" i="2"/>
  <c r="KJ20" i="2"/>
  <c r="KF20" i="2"/>
  <c r="KC20" i="2"/>
  <c r="JS20" i="2"/>
  <c r="JQ20" i="2"/>
  <c r="JZ20" i="2" s="1"/>
  <c r="JM20" i="2"/>
  <c r="JJ20" i="2"/>
  <c r="IZ20" i="2"/>
  <c r="IX20" i="2"/>
  <c r="JG20" i="2" s="1"/>
  <c r="IT20" i="2"/>
  <c r="JN20" i="2" s="1"/>
  <c r="IQ20" i="2"/>
  <c r="IG20" i="2"/>
  <c r="IE20" i="2"/>
  <c r="IN20" i="2" s="1"/>
  <c r="IA20" i="2"/>
  <c r="HX20" i="2"/>
  <c r="HN20" i="2"/>
  <c r="HL20" i="2"/>
  <c r="HU20" i="2" s="1"/>
  <c r="IF20" i="2"/>
  <c r="HH20" i="2"/>
  <c r="HE20" i="2"/>
  <c r="GU20" i="2"/>
  <c r="GS20" i="2"/>
  <c r="GO20" i="2"/>
  <c r="GL20" i="2"/>
  <c r="GB20" i="2"/>
  <c r="FZ20" i="2"/>
  <c r="FV20" i="2"/>
  <c r="FS20" i="2"/>
  <c r="FI20" i="2"/>
  <c r="FG20" i="2"/>
  <c r="FP20" i="2" s="1"/>
  <c r="FC20" i="2"/>
  <c r="EZ20" i="2"/>
  <c r="EP20" i="2"/>
  <c r="EN20" i="2"/>
  <c r="EW20" i="2" s="1"/>
  <c r="FD20" i="2"/>
  <c r="EJ20" i="2"/>
  <c r="EG20" i="2"/>
  <c r="DW20" i="2"/>
  <c r="DU20" i="2"/>
  <c r="ED20" i="2" s="1"/>
  <c r="DQ20" i="2"/>
  <c r="DN20" i="2"/>
  <c r="EH20" i="2" s="1"/>
  <c r="DD20" i="2"/>
  <c r="DB20" i="2"/>
  <c r="DR20" i="2"/>
  <c r="CX20" i="2"/>
  <c r="CU20" i="2"/>
  <c r="CK20" i="2"/>
  <c r="CI20" i="2"/>
  <c r="CE20" i="2"/>
  <c r="CY20" i="2" s="1"/>
  <c r="CB20" i="2"/>
  <c r="BR20" i="2"/>
  <c r="BP20" i="2"/>
  <c r="BL20" i="2"/>
  <c r="CF20" i="2" s="1"/>
  <c r="BI20" i="2"/>
  <c r="AY20" i="2"/>
  <c r="AW20" i="2"/>
  <c r="AS20" i="2"/>
  <c r="AP20" i="2"/>
  <c r="AF20" i="2"/>
  <c r="AD20" i="2"/>
  <c r="AT20" i="2"/>
  <c r="Z20" i="2"/>
  <c r="W20" i="2"/>
  <c r="M20" i="2"/>
  <c r="L20" i="2"/>
  <c r="T20" i="2" s="1"/>
  <c r="J20" i="2"/>
  <c r="I20" i="2"/>
  <c r="H20" i="2"/>
  <c r="F20" i="59" s="1"/>
  <c r="G20" i="59" s="1"/>
  <c r="G20" i="2"/>
  <c r="E20" i="2"/>
  <c r="D20" i="59" s="1"/>
  <c r="E20" i="59" s="1"/>
  <c r="C20" i="2"/>
  <c r="B20" i="59" s="1"/>
  <c r="C20" i="59" s="1"/>
  <c r="A20" i="2"/>
  <c r="KL19" i="2"/>
  <c r="KJ19" i="2"/>
  <c r="KF19" i="2"/>
  <c r="KC19" i="2"/>
  <c r="JS19" i="2"/>
  <c r="JQ19" i="2"/>
  <c r="JZ19" i="2" s="1"/>
  <c r="JM19" i="2"/>
  <c r="JJ19" i="2"/>
  <c r="IZ19" i="2"/>
  <c r="IX19" i="2"/>
  <c r="JG19" i="2" s="1"/>
  <c r="IT19" i="2"/>
  <c r="IQ19" i="2"/>
  <c r="D23" i="17"/>
  <c r="F23" i="17" s="1"/>
  <c r="IL19" i="2" s="1"/>
  <c r="JF19" i="2" s="1"/>
  <c r="IG19" i="2"/>
  <c r="IE19" i="2"/>
  <c r="IN19" i="2" s="1"/>
  <c r="IA19" i="2"/>
  <c r="IR19" i="2" s="1"/>
  <c r="HX19" i="2"/>
  <c r="D22" i="17"/>
  <c r="HN19" i="2"/>
  <c r="HL19" i="2"/>
  <c r="HU19" i="2" s="1"/>
  <c r="HH19" i="2"/>
  <c r="HE19" i="2"/>
  <c r="D21" i="17"/>
  <c r="F21" i="17" s="1"/>
  <c r="GZ19" i="2" s="1"/>
  <c r="GW19" i="2"/>
  <c r="GU19" i="2"/>
  <c r="GS19" i="2"/>
  <c r="GO19" i="2"/>
  <c r="GL19" i="2"/>
  <c r="D20" i="17"/>
  <c r="GD19" i="2" s="1"/>
  <c r="F20" i="17"/>
  <c r="GG19" i="2" s="1"/>
  <c r="GB19" i="2"/>
  <c r="FZ19" i="2"/>
  <c r="GI19" i="2" s="1"/>
  <c r="FV19" i="2"/>
  <c r="FS19" i="2"/>
  <c r="D19" i="17"/>
  <c r="F19" i="17" s="1"/>
  <c r="FN19" i="2" s="1"/>
  <c r="FI19" i="2"/>
  <c r="FG19" i="2"/>
  <c r="FP19" i="2" s="1"/>
  <c r="FC19" i="2"/>
  <c r="FW19" i="2" s="1"/>
  <c r="EZ19" i="2"/>
  <c r="D18" i="17"/>
  <c r="EP19" i="2"/>
  <c r="EN19" i="2"/>
  <c r="EW19" i="2" s="1"/>
  <c r="EJ19" i="2"/>
  <c r="EG19" i="2"/>
  <c r="D17" i="17"/>
  <c r="F17" i="17" s="1"/>
  <c r="EB19" i="2" s="1"/>
  <c r="DY19" i="2"/>
  <c r="DW19" i="2"/>
  <c r="DU19" i="2"/>
  <c r="ED19" i="2" s="1"/>
  <c r="DQ19" i="2"/>
  <c r="DN19" i="2"/>
  <c r="EH19" i="2" s="1"/>
  <c r="D16" i="17"/>
  <c r="DF19" i="2" s="1"/>
  <c r="DD19" i="2"/>
  <c r="DB19" i="2"/>
  <c r="CX19" i="2"/>
  <c r="CE19" i="2"/>
  <c r="CY19" i="2" s="1"/>
  <c r="BL19" i="2"/>
  <c r="AS19" i="2"/>
  <c r="BM19" i="2" s="1"/>
  <c r="Z19" i="2"/>
  <c r="AT19" i="2" s="1"/>
  <c r="I19" i="2"/>
  <c r="AA19" i="2" s="1"/>
  <c r="L19" i="2"/>
  <c r="AE19" i="2" s="1"/>
  <c r="AD19" i="2"/>
  <c r="AX19" i="2" s="1"/>
  <c r="CJ19" i="2"/>
  <c r="CI19" i="2"/>
  <c r="CU19" i="2"/>
  <c r="CB19" i="2"/>
  <c r="CV19" i="2" s="1"/>
  <c r="BI19" i="2"/>
  <c r="CC19" i="2" s="1"/>
  <c r="AP19" i="2"/>
  <c r="BJ19" i="2" s="1"/>
  <c r="W19" i="2"/>
  <c r="AQ19" i="2" s="1"/>
  <c r="G19" i="2"/>
  <c r="X19" i="2" s="1"/>
  <c r="D15" i="17"/>
  <c r="F15" i="17" s="1"/>
  <c r="CP19" i="2" s="1"/>
  <c r="DJ19" i="2" s="1"/>
  <c r="D14" i="17"/>
  <c r="F14" i="17" s="1"/>
  <c r="BW19" i="2" s="1"/>
  <c r="CQ19" i="2" s="1"/>
  <c r="D13" i="17"/>
  <c r="D12" i="17"/>
  <c r="D11" i="17"/>
  <c r="F11" i="17" s="1"/>
  <c r="R19" i="2" s="1"/>
  <c r="AL19" i="2" s="1"/>
  <c r="D10" i="17"/>
  <c r="F10" i="17" s="1"/>
  <c r="D19" i="2" s="1"/>
  <c r="S19" i="2" s="1"/>
  <c r="T19" i="2"/>
  <c r="BT19" i="2"/>
  <c r="CN19" i="2" s="1"/>
  <c r="CK19" i="2"/>
  <c r="BR19" i="2"/>
  <c r="BP19" i="2"/>
  <c r="AY19" i="2"/>
  <c r="AW19" i="2"/>
  <c r="AF19" i="2"/>
  <c r="M19" i="2"/>
  <c r="J19" i="2"/>
  <c r="H19" i="59" s="1"/>
  <c r="I19" i="59" s="1"/>
  <c r="H19" i="2"/>
  <c r="F19" i="59" s="1"/>
  <c r="G19" i="59" s="1"/>
  <c r="E19" i="2"/>
  <c r="D19" i="59" s="1"/>
  <c r="E19" i="59" s="1"/>
  <c r="C19" i="2"/>
  <c r="B19" i="59" s="1"/>
  <c r="C19" i="59" s="1"/>
  <c r="KL18" i="2"/>
  <c r="KJ18" i="2"/>
  <c r="KF18" i="2"/>
  <c r="KC18" i="2"/>
  <c r="JS18" i="2"/>
  <c r="JQ18" i="2"/>
  <c r="JZ18" i="2" s="1"/>
  <c r="JM18" i="2"/>
  <c r="JJ18" i="2"/>
  <c r="IZ18" i="2"/>
  <c r="IX18" i="2"/>
  <c r="JG18" i="2" s="1"/>
  <c r="IT18" i="2"/>
  <c r="IQ18" i="2"/>
  <c r="D23" i="16"/>
  <c r="F23" i="16" s="1"/>
  <c r="IL18" i="2" s="1"/>
  <c r="IG18" i="2"/>
  <c r="IE18" i="2"/>
  <c r="IN18" i="2" s="1"/>
  <c r="IA18" i="2"/>
  <c r="HX18" i="2"/>
  <c r="D22" i="16"/>
  <c r="HP18" i="2" s="1"/>
  <c r="HN18" i="2"/>
  <c r="HL18" i="2"/>
  <c r="HU18" i="2" s="1"/>
  <c r="HH18" i="2"/>
  <c r="HE18" i="2"/>
  <c r="D21" i="16"/>
  <c r="F21" i="16" s="1"/>
  <c r="GZ18" i="2" s="1"/>
  <c r="GU18" i="2"/>
  <c r="GS18" i="2"/>
  <c r="GO18" i="2"/>
  <c r="HI18" i="2" s="1"/>
  <c r="GL18" i="2"/>
  <c r="D20" i="16"/>
  <c r="F20" i="16" s="1"/>
  <c r="GG18" i="2"/>
  <c r="GD18" i="2"/>
  <c r="GB18" i="2"/>
  <c r="FZ18" i="2"/>
  <c r="GI18" i="2" s="1"/>
  <c r="FV18" i="2"/>
  <c r="FS18" i="2"/>
  <c r="D19" i="16"/>
  <c r="F19" i="16" s="1"/>
  <c r="FN18" i="2" s="1"/>
  <c r="FK18" i="2"/>
  <c r="FI18" i="2"/>
  <c r="FG18" i="2"/>
  <c r="FP18" i="2" s="1"/>
  <c r="FC18" i="2"/>
  <c r="EZ18" i="2"/>
  <c r="D18" i="16"/>
  <c r="ER18" i="2" s="1"/>
  <c r="EP18" i="2"/>
  <c r="EN18" i="2"/>
  <c r="EW18" i="2" s="1"/>
  <c r="EJ18" i="2"/>
  <c r="EG18" i="2"/>
  <c r="FA18" i="2" s="1"/>
  <c r="D17" i="16"/>
  <c r="F17" i="16" s="1"/>
  <c r="EB18" i="2" s="1"/>
  <c r="DW18" i="2"/>
  <c r="DU18" i="2"/>
  <c r="ED18" i="2" s="1"/>
  <c r="DQ18" i="2"/>
  <c r="EK18" i="2" s="1"/>
  <c r="DN18" i="2"/>
  <c r="EH18" i="2" s="1"/>
  <c r="D16" i="16"/>
  <c r="F16" i="16" s="1"/>
  <c r="DI18" i="2"/>
  <c r="DF18" i="2"/>
  <c r="DZ18" i="2" s="1"/>
  <c r="DD18" i="2"/>
  <c r="DB18" i="2"/>
  <c r="CX18" i="2"/>
  <c r="CE18" i="2"/>
  <c r="BL18" i="2"/>
  <c r="AS18" i="2"/>
  <c r="BM18" i="2" s="1"/>
  <c r="Z18" i="2"/>
  <c r="I18" i="2"/>
  <c r="AA18" i="2" s="1"/>
  <c r="AT18" i="2"/>
  <c r="CY18" i="2"/>
  <c r="CU18" i="2"/>
  <c r="CB18" i="2"/>
  <c r="CV18" i="2" s="1"/>
  <c r="BI18" i="2"/>
  <c r="CC18" i="2" s="1"/>
  <c r="AP18" i="2"/>
  <c r="BJ18" i="2" s="1"/>
  <c r="W18" i="2"/>
  <c r="AQ18" i="2" s="1"/>
  <c r="G18" i="2"/>
  <c r="X18" i="2"/>
  <c r="D15" i="16"/>
  <c r="D14" i="16"/>
  <c r="F14" i="16" s="1"/>
  <c r="BW18" i="2" s="1"/>
  <c r="CQ18" i="2" s="1"/>
  <c r="D13" i="16"/>
  <c r="F13" i="16" s="1"/>
  <c r="BD18" i="2" s="1"/>
  <c r="BX18" i="2" s="1"/>
  <c r="D12" i="16"/>
  <c r="D11" i="16"/>
  <c r="F11" i="16" s="1"/>
  <c r="R18" i="2" s="1"/>
  <c r="AL18" i="2" s="1"/>
  <c r="D10" i="16"/>
  <c r="F10" i="16"/>
  <c r="D18" i="2" s="1"/>
  <c r="S18" i="2"/>
  <c r="BT18" i="2"/>
  <c r="CN18" i="2" s="1"/>
  <c r="BA18" i="2"/>
  <c r="BU18" i="2" s="1"/>
  <c r="B18" i="2"/>
  <c r="P18" i="2" s="1"/>
  <c r="CK18" i="2"/>
  <c r="CI18" i="2"/>
  <c r="BR18" i="2"/>
  <c r="BP18" i="2"/>
  <c r="AY18" i="2"/>
  <c r="AW18" i="2"/>
  <c r="AF18" i="2"/>
  <c r="AD18" i="2"/>
  <c r="M18" i="2"/>
  <c r="L18" i="2"/>
  <c r="AE18" i="2" s="1"/>
  <c r="J18" i="2"/>
  <c r="H18" i="2"/>
  <c r="F18" i="59" s="1"/>
  <c r="G18" i="59" s="1"/>
  <c r="E18" i="2"/>
  <c r="D18" i="59" s="1"/>
  <c r="E18" i="59" s="1"/>
  <c r="C18" i="2"/>
  <c r="B18" i="59" s="1"/>
  <c r="C18" i="59" s="1"/>
  <c r="KL17" i="2"/>
  <c r="KJ17" i="2"/>
  <c r="KF17" i="2"/>
  <c r="KC17" i="2"/>
  <c r="JS17" i="2"/>
  <c r="JQ17" i="2"/>
  <c r="JZ17" i="2" s="1"/>
  <c r="JM17" i="2"/>
  <c r="JJ17" i="2"/>
  <c r="IZ17" i="2"/>
  <c r="IX17" i="2"/>
  <c r="JG17" i="2" s="1"/>
  <c r="IT17" i="2"/>
  <c r="IQ17" i="2"/>
  <c r="JK17" i="2" s="1"/>
  <c r="D23" i="15"/>
  <c r="IG17" i="2"/>
  <c r="IE17" i="2"/>
  <c r="IN17" i="2" s="1"/>
  <c r="IA17" i="2"/>
  <c r="HX17" i="2"/>
  <c r="D22" i="15"/>
  <c r="F22" i="15" s="1"/>
  <c r="HS17" i="2" s="1"/>
  <c r="HN17" i="2"/>
  <c r="HL17" i="2"/>
  <c r="HU17" i="2" s="1"/>
  <c r="HH17" i="2"/>
  <c r="HE17" i="2"/>
  <c r="D21" i="15"/>
  <c r="F21" i="15" s="1"/>
  <c r="GZ17" i="2" s="1"/>
  <c r="GU17" i="2"/>
  <c r="GS17" i="2"/>
  <c r="GO17" i="2"/>
  <c r="HI17" i="2" s="1"/>
  <c r="GL17" i="2"/>
  <c r="D20" i="15"/>
  <c r="F20" i="15" s="1"/>
  <c r="GG17" i="2" s="1"/>
  <c r="GB17" i="2"/>
  <c r="FZ17" i="2"/>
  <c r="GI17" i="2" s="1"/>
  <c r="FV17" i="2"/>
  <c r="FS17" i="2"/>
  <c r="D19" i="15"/>
  <c r="FI17" i="2"/>
  <c r="FG17" i="2"/>
  <c r="FP17" i="2" s="1"/>
  <c r="FC17" i="2"/>
  <c r="EZ17" i="2"/>
  <c r="D18" i="15"/>
  <c r="F18" i="15" s="1"/>
  <c r="EU17" i="2" s="1"/>
  <c r="ER17" i="2"/>
  <c r="EP17" i="2"/>
  <c r="EN17" i="2"/>
  <c r="EW17" i="2" s="1"/>
  <c r="EJ17" i="2"/>
  <c r="EG17" i="2"/>
  <c r="D17" i="15"/>
  <c r="F17" i="15" s="1"/>
  <c r="EB17" i="2" s="1"/>
  <c r="EV17" i="2" s="1"/>
  <c r="DW17" i="2"/>
  <c r="DU17" i="2"/>
  <c r="ED17" i="2" s="1"/>
  <c r="DQ17" i="2"/>
  <c r="DN17" i="2"/>
  <c r="EH17" i="2" s="1"/>
  <c r="D16" i="15"/>
  <c r="F16" i="15" s="1"/>
  <c r="DI17" i="2" s="1"/>
  <c r="DD17" i="2"/>
  <c r="DB17" i="2"/>
  <c r="CX17" i="2"/>
  <c r="CE17" i="2"/>
  <c r="BL17" i="2"/>
  <c r="CF17" i="2" s="1"/>
  <c r="AS17" i="2"/>
  <c r="Z17" i="2"/>
  <c r="AT17" i="2" s="1"/>
  <c r="I17" i="2"/>
  <c r="AA17" i="2" s="1"/>
  <c r="AD17" i="2"/>
  <c r="AX17" i="2" s="1"/>
  <c r="AW17" i="2"/>
  <c r="CY17" i="2"/>
  <c r="CI17" i="2"/>
  <c r="CU17" i="2"/>
  <c r="CB17" i="2"/>
  <c r="BI17" i="2"/>
  <c r="CC17" i="2" s="1"/>
  <c r="AP17" i="2"/>
  <c r="BJ17" i="2" s="1"/>
  <c r="W17" i="2"/>
  <c r="G17" i="2"/>
  <c r="X17" i="2" s="1"/>
  <c r="AQ17" i="2"/>
  <c r="CV17" i="2"/>
  <c r="D15" i="15"/>
  <c r="D14" i="15"/>
  <c r="BT17" i="2" s="1"/>
  <c r="CN17" i="2" s="1"/>
  <c r="D13" i="15"/>
  <c r="F13" i="15" s="1"/>
  <c r="BD17" i="2" s="1"/>
  <c r="BX17" i="2" s="1"/>
  <c r="D12" i="15"/>
  <c r="D11" i="15"/>
  <c r="F11" i="15" s="1"/>
  <c r="R17" i="2" s="1"/>
  <c r="AL17" i="2" s="1"/>
  <c r="D10" i="15"/>
  <c r="B17" i="2" s="1"/>
  <c r="P17" i="2" s="1"/>
  <c r="AM17" i="2"/>
  <c r="BA17" i="2"/>
  <c r="BU17" i="2" s="1"/>
  <c r="CK17" i="2"/>
  <c r="BR17" i="2"/>
  <c r="BP17" i="2"/>
  <c r="AY17" i="2"/>
  <c r="AF17" i="2"/>
  <c r="M17" i="2"/>
  <c r="L17" i="2"/>
  <c r="J17" i="2"/>
  <c r="H17" i="59" s="1"/>
  <c r="I17" i="59" s="1"/>
  <c r="H17" i="2"/>
  <c r="F17" i="59" s="1"/>
  <c r="G17" i="59" s="1"/>
  <c r="E17" i="2"/>
  <c r="D17" i="59" s="1"/>
  <c r="E17" i="59" s="1"/>
  <c r="C17" i="2"/>
  <c r="B17" i="59" s="1"/>
  <c r="C17" i="59" s="1"/>
  <c r="KL16" i="2"/>
  <c r="KJ16" i="2"/>
  <c r="KF16" i="2"/>
  <c r="KC16" i="2"/>
  <c r="JS16" i="2"/>
  <c r="JQ16" i="2"/>
  <c r="JZ16" i="2" s="1"/>
  <c r="JM16" i="2"/>
  <c r="KG16" i="2" s="1"/>
  <c r="JJ16" i="2"/>
  <c r="IZ16" i="2"/>
  <c r="IX16" i="2"/>
  <c r="JG16" i="2" s="1"/>
  <c r="IT16" i="2"/>
  <c r="IQ16" i="2"/>
  <c r="D23" i="14"/>
  <c r="II16" i="2" s="1"/>
  <c r="JC16" i="2" s="1"/>
  <c r="IG16" i="2"/>
  <c r="IE16" i="2"/>
  <c r="IN16" i="2" s="1"/>
  <c r="IA16" i="2"/>
  <c r="HX16" i="2"/>
  <c r="D22" i="14"/>
  <c r="HN16" i="2"/>
  <c r="HL16" i="2"/>
  <c r="HU16" i="2" s="1"/>
  <c r="HH16" i="2"/>
  <c r="IB16" i="2" s="1"/>
  <c r="HE16" i="2"/>
  <c r="D21" i="14"/>
  <c r="F21" i="14" s="1"/>
  <c r="GZ16" i="2" s="1"/>
  <c r="GU16" i="2"/>
  <c r="GS16" i="2"/>
  <c r="GO16" i="2"/>
  <c r="GL16" i="2"/>
  <c r="D20" i="14"/>
  <c r="F20" i="14"/>
  <c r="GG16" i="2" s="1"/>
  <c r="GD16" i="2"/>
  <c r="GB16" i="2"/>
  <c r="FZ16" i="2"/>
  <c r="GI16" i="2" s="1"/>
  <c r="FV16" i="2"/>
  <c r="FS16" i="2"/>
  <c r="D19" i="14"/>
  <c r="FK16" i="2" s="1"/>
  <c r="FI16" i="2"/>
  <c r="FG16" i="2"/>
  <c r="FP16" i="2" s="1"/>
  <c r="FC16" i="2"/>
  <c r="EZ16" i="2"/>
  <c r="D18" i="14"/>
  <c r="EP16" i="2"/>
  <c r="EN16" i="2"/>
  <c r="EW16" i="2" s="1"/>
  <c r="EJ16" i="2"/>
  <c r="FD16" i="2" s="1"/>
  <c r="EG16" i="2"/>
  <c r="D17" i="14"/>
  <c r="F17" i="14" s="1"/>
  <c r="EB16" i="2" s="1"/>
  <c r="DW16" i="2"/>
  <c r="DU16" i="2"/>
  <c r="ED16" i="2" s="1"/>
  <c r="DQ16" i="2"/>
  <c r="DN16" i="2"/>
  <c r="EH16" i="2" s="1"/>
  <c r="D16" i="14"/>
  <c r="DD16" i="2"/>
  <c r="DB16" i="2"/>
  <c r="CX16" i="2"/>
  <c r="CE16" i="2"/>
  <c r="CY16" i="2" s="1"/>
  <c r="BL16" i="2"/>
  <c r="AS16" i="2"/>
  <c r="Z16" i="2"/>
  <c r="AT16" i="2" s="1"/>
  <c r="I16" i="2"/>
  <c r="AA16" i="2" s="1"/>
  <c r="L16" i="2"/>
  <c r="AE16" i="2"/>
  <c r="AD16" i="2"/>
  <c r="AM16" i="2" s="1"/>
  <c r="CF16" i="2"/>
  <c r="CU16" i="2"/>
  <c r="CB16" i="2"/>
  <c r="BI16" i="2"/>
  <c r="CC16" i="2" s="1"/>
  <c r="AP16" i="2"/>
  <c r="W16" i="2"/>
  <c r="AQ16" i="2" s="1"/>
  <c r="G16" i="2"/>
  <c r="X16" i="2"/>
  <c r="BJ16" i="2"/>
  <c r="CV16" i="2"/>
  <c r="D15" i="14"/>
  <c r="F15" i="14"/>
  <c r="CP16" i="2" s="1"/>
  <c r="D14" i="14"/>
  <c r="F14" i="14"/>
  <c r="BW16" i="2" s="1"/>
  <c r="CQ16" i="2" s="1"/>
  <c r="D13" i="14"/>
  <c r="F13" i="14" s="1"/>
  <c r="BD16" i="2" s="1"/>
  <c r="BX16" i="2" s="1"/>
  <c r="D12" i="14"/>
  <c r="D11" i="14"/>
  <c r="D10" i="14"/>
  <c r="F10" i="14" s="1"/>
  <c r="D16" i="2" s="1"/>
  <c r="S16" i="2" s="1"/>
  <c r="T16" i="2"/>
  <c r="CM16" i="2"/>
  <c r="BT16" i="2"/>
  <c r="CN16" i="2" s="1"/>
  <c r="B16" i="2"/>
  <c r="P16" i="2" s="1"/>
  <c r="CK16" i="2"/>
  <c r="CI16" i="2"/>
  <c r="BR16" i="2"/>
  <c r="BP16" i="2"/>
  <c r="AY16" i="2"/>
  <c r="AW16" i="2"/>
  <c r="BQ16" i="2" s="1"/>
  <c r="AF16" i="2"/>
  <c r="M16" i="2"/>
  <c r="J16" i="2"/>
  <c r="H16" i="59" s="1"/>
  <c r="I16" i="59" s="1"/>
  <c r="H16" i="2"/>
  <c r="F16" i="59" s="1"/>
  <c r="G16" i="59" s="1"/>
  <c r="E16" i="2"/>
  <c r="D16" i="59" s="1"/>
  <c r="E16" i="59" s="1"/>
  <c r="C16" i="2"/>
  <c r="B16" i="59" s="1"/>
  <c r="C16" i="59" s="1"/>
  <c r="KL15" i="2"/>
  <c r="KJ15" i="2"/>
  <c r="KF15" i="2"/>
  <c r="KC15" i="2"/>
  <c r="JS15" i="2"/>
  <c r="JQ15" i="2"/>
  <c r="JZ15" i="2" s="1"/>
  <c r="JM15" i="2"/>
  <c r="JJ15" i="2"/>
  <c r="IZ15" i="2"/>
  <c r="IX15" i="2"/>
  <c r="JG15" i="2" s="1"/>
  <c r="IT15" i="2"/>
  <c r="IQ15" i="2"/>
  <c r="D23" i="13"/>
  <c r="II15" i="2" s="1"/>
  <c r="IG15" i="2"/>
  <c r="IE15" i="2"/>
  <c r="IN15" i="2" s="1"/>
  <c r="IA15" i="2"/>
  <c r="HX15" i="2"/>
  <c r="D22" i="13"/>
  <c r="HP15" i="2" s="1"/>
  <c r="HN15" i="2"/>
  <c r="HL15" i="2"/>
  <c r="HU15" i="2" s="1"/>
  <c r="HH15" i="2"/>
  <c r="HE15" i="2"/>
  <c r="D21" i="13"/>
  <c r="GU15" i="2"/>
  <c r="GS15" i="2"/>
  <c r="GO15" i="2"/>
  <c r="GL15" i="2"/>
  <c r="D20" i="13"/>
  <c r="F20" i="13" s="1"/>
  <c r="GG15" i="2" s="1"/>
  <c r="GB15" i="2"/>
  <c r="FZ15" i="2"/>
  <c r="GI15" i="2" s="1"/>
  <c r="FV15" i="2"/>
  <c r="GP15" i="2" s="1"/>
  <c r="FS15" i="2"/>
  <c r="D19" i="13"/>
  <c r="FK15" i="2" s="1"/>
  <c r="F19" i="13"/>
  <c r="FN15" i="2" s="1"/>
  <c r="FI15" i="2"/>
  <c r="FG15" i="2"/>
  <c r="FP15" i="2" s="1"/>
  <c r="FC15" i="2"/>
  <c r="EZ15" i="2"/>
  <c r="D18" i="13"/>
  <c r="ER15" i="2" s="1"/>
  <c r="EP15" i="2"/>
  <c r="EN15" i="2"/>
  <c r="EW15" i="2" s="1"/>
  <c r="EJ15" i="2"/>
  <c r="EG15" i="2"/>
  <c r="D17" i="13"/>
  <c r="DW15" i="2"/>
  <c r="DU15" i="2"/>
  <c r="ED15" i="2" s="1"/>
  <c r="DQ15" i="2"/>
  <c r="DN15" i="2"/>
  <c r="EH15" i="2" s="1"/>
  <c r="D16" i="13"/>
  <c r="F16" i="13" s="1"/>
  <c r="DI15" i="2" s="1"/>
  <c r="DD15" i="2"/>
  <c r="DB15" i="2"/>
  <c r="CX15" i="2"/>
  <c r="CE15" i="2"/>
  <c r="CY15" i="2" s="1"/>
  <c r="BL15" i="2"/>
  <c r="AS15" i="2"/>
  <c r="BM15" i="2" s="1"/>
  <c r="Z15" i="2"/>
  <c r="I15" i="2"/>
  <c r="AA15" i="2" s="1"/>
  <c r="L15" i="2"/>
  <c r="AD15" i="2"/>
  <c r="AX15" i="2" s="1"/>
  <c r="AW15" i="2"/>
  <c r="BQ15" i="2"/>
  <c r="CU15" i="2"/>
  <c r="CB15" i="2"/>
  <c r="BI15" i="2"/>
  <c r="CC15" i="2" s="1"/>
  <c r="AP15" i="2"/>
  <c r="BJ15" i="2" s="1"/>
  <c r="W15" i="2"/>
  <c r="G15" i="2"/>
  <c r="X15" i="2" s="1"/>
  <c r="AQ15" i="2"/>
  <c r="CV15" i="2"/>
  <c r="D15" i="13"/>
  <c r="F15" i="13" s="1"/>
  <c r="CP15" i="2" s="1"/>
  <c r="D14" i="13"/>
  <c r="F14" i="13" s="1"/>
  <c r="BW15" i="2" s="1"/>
  <c r="CQ15" i="2" s="1"/>
  <c r="D13" i="13"/>
  <c r="F13" i="13" s="1"/>
  <c r="BD15" i="2" s="1"/>
  <c r="BX15" i="2" s="1"/>
  <c r="D12" i="13"/>
  <c r="AH15" i="2" s="1"/>
  <c r="BB15" i="2" s="1"/>
  <c r="F12" i="13"/>
  <c r="AK15" i="2" s="1"/>
  <c r="BE15" i="2" s="1"/>
  <c r="D11" i="13"/>
  <c r="F11" i="13" s="1"/>
  <c r="R15" i="2" s="1"/>
  <c r="AL15" i="2" s="1"/>
  <c r="D10" i="13"/>
  <c r="B15" i="2" s="1"/>
  <c r="P15" i="2" s="1"/>
  <c r="BA15" i="2"/>
  <c r="BU15" i="2" s="1"/>
  <c r="CK15" i="2"/>
  <c r="CI15" i="2"/>
  <c r="BR15" i="2"/>
  <c r="BP15" i="2"/>
  <c r="CJ15" i="2" s="1"/>
  <c r="AY15" i="2"/>
  <c r="AF15" i="2"/>
  <c r="M15" i="2"/>
  <c r="J15" i="2"/>
  <c r="H15" i="59" s="1"/>
  <c r="I15" i="59" s="1"/>
  <c r="H15" i="2"/>
  <c r="F15" i="59" s="1"/>
  <c r="G15" i="59" s="1"/>
  <c r="E15" i="2"/>
  <c r="D15" i="59" s="1"/>
  <c r="E15" i="59" s="1"/>
  <c r="C15" i="2"/>
  <c r="B15" i="59" s="1"/>
  <c r="C15" i="59" s="1"/>
  <c r="KL14" i="2"/>
  <c r="KJ14" i="2"/>
  <c r="KF14" i="2"/>
  <c r="KC14" i="2"/>
  <c r="JS14" i="2"/>
  <c r="JQ14" i="2"/>
  <c r="JZ14" i="2" s="1"/>
  <c r="JM14" i="2"/>
  <c r="KG14" i="2" s="1"/>
  <c r="JJ14" i="2"/>
  <c r="IZ14" i="2"/>
  <c r="IX14" i="2"/>
  <c r="JG14" i="2" s="1"/>
  <c r="IT14" i="2"/>
  <c r="IQ14" i="2"/>
  <c r="JK14" i="2" s="1"/>
  <c r="D23" i="12"/>
  <c r="F23" i="12" s="1"/>
  <c r="IL14" i="2" s="1"/>
  <c r="IG14" i="2"/>
  <c r="IE14" i="2"/>
  <c r="IN14" i="2" s="1"/>
  <c r="IA14" i="2"/>
  <c r="HX14" i="2"/>
  <c r="D22" i="12"/>
  <c r="F22" i="12"/>
  <c r="HS14" i="2"/>
  <c r="HP14" i="2"/>
  <c r="HN14" i="2"/>
  <c r="HL14" i="2"/>
  <c r="HU14" i="2" s="1"/>
  <c r="HH14" i="2"/>
  <c r="IB14" i="2" s="1"/>
  <c r="HE14" i="2"/>
  <c r="D21" i="12"/>
  <c r="GW14" i="2" s="1"/>
  <c r="GU14" i="2"/>
  <c r="GS14" i="2"/>
  <c r="GO14" i="2"/>
  <c r="GL14" i="2"/>
  <c r="D20" i="12"/>
  <c r="GB14" i="2"/>
  <c r="FZ14" i="2"/>
  <c r="GI14" i="2" s="1"/>
  <c r="FV14" i="2"/>
  <c r="FS14" i="2"/>
  <c r="D19" i="12"/>
  <c r="F19" i="12" s="1"/>
  <c r="FN14" i="2" s="1"/>
  <c r="FI14" i="2"/>
  <c r="FG14" i="2"/>
  <c r="FP14" i="2" s="1"/>
  <c r="FC14" i="2"/>
  <c r="EZ14" i="2"/>
  <c r="D18" i="12"/>
  <c r="F18" i="12" s="1"/>
  <c r="EU14" i="2" s="1"/>
  <c r="ER14" i="2"/>
  <c r="EP14" i="2"/>
  <c r="EN14" i="2"/>
  <c r="EW14" i="2" s="1"/>
  <c r="EJ14" i="2"/>
  <c r="FD14" i="2" s="1"/>
  <c r="EG14" i="2"/>
  <c r="D17" i="12"/>
  <c r="DY14" i="2" s="1"/>
  <c r="DW14" i="2"/>
  <c r="DU14" i="2"/>
  <c r="ED14" i="2" s="1"/>
  <c r="DQ14" i="2"/>
  <c r="DN14" i="2"/>
  <c r="EH14" i="2" s="1"/>
  <c r="D16" i="12"/>
  <c r="DD14" i="2"/>
  <c r="DB14" i="2"/>
  <c r="CX14" i="2"/>
  <c r="CE14" i="2"/>
  <c r="CY14" i="2" s="1"/>
  <c r="BL14" i="2"/>
  <c r="AS14" i="2"/>
  <c r="BM14" i="2" s="1"/>
  <c r="Z14" i="2"/>
  <c r="AT14" i="2" s="1"/>
  <c r="I14" i="2"/>
  <c r="AA14" i="2" s="1"/>
  <c r="AD14" i="2"/>
  <c r="AX14" i="2" s="1"/>
  <c r="CU14" i="2"/>
  <c r="CB14" i="2"/>
  <c r="CV14" i="2" s="1"/>
  <c r="BI14" i="2"/>
  <c r="CC14" i="2" s="1"/>
  <c r="AP14" i="2"/>
  <c r="W14" i="2"/>
  <c r="AQ14" i="2" s="1"/>
  <c r="G14" i="2"/>
  <c r="X14" i="2" s="1"/>
  <c r="BJ14" i="2"/>
  <c r="D15" i="12"/>
  <c r="CM14" i="2" s="1"/>
  <c r="D14" i="12"/>
  <c r="F14" i="12" s="1"/>
  <c r="BW14" i="2" s="1"/>
  <c r="CQ14" i="2" s="1"/>
  <c r="D13" i="12"/>
  <c r="D12" i="12"/>
  <c r="AH14" i="2" s="1"/>
  <c r="BB14" i="2" s="1"/>
  <c r="D11" i="12"/>
  <c r="O14" i="2" s="1"/>
  <c r="AI14" i="2" s="1"/>
  <c r="D10" i="12"/>
  <c r="CK14" i="2"/>
  <c r="CI14" i="2"/>
  <c r="BR14" i="2"/>
  <c r="BP14" i="2"/>
  <c r="CJ14" i="2" s="1"/>
  <c r="AY14" i="2"/>
  <c r="AW14" i="2"/>
  <c r="AF14" i="2"/>
  <c r="M14" i="2"/>
  <c r="L14" i="2"/>
  <c r="AE14" i="2" s="1"/>
  <c r="J14" i="2"/>
  <c r="H14" i="59" s="1"/>
  <c r="I14" i="59" s="1"/>
  <c r="H14" i="2"/>
  <c r="F14" i="59" s="1"/>
  <c r="G14" i="59" s="1"/>
  <c r="E14" i="2"/>
  <c r="D14" i="59" s="1"/>
  <c r="E14" i="59" s="1"/>
  <c r="C14" i="2"/>
  <c r="B14" i="59" s="1"/>
  <c r="C14" i="59" s="1"/>
  <c r="KL13" i="2"/>
  <c r="KJ13" i="2"/>
  <c r="KF13" i="2"/>
  <c r="KC13" i="2"/>
  <c r="JS13" i="2"/>
  <c r="JQ13" i="2"/>
  <c r="JZ13" i="2" s="1"/>
  <c r="JM13" i="2"/>
  <c r="JJ13" i="2"/>
  <c r="IZ13" i="2"/>
  <c r="IX13" i="2"/>
  <c r="JG13" i="2" s="1"/>
  <c r="IT13" i="2"/>
  <c r="IQ13" i="2"/>
  <c r="D23" i="11"/>
  <c r="II13" i="2" s="1"/>
  <c r="JC13" i="2" s="1"/>
  <c r="IG13" i="2"/>
  <c r="IE13" i="2"/>
  <c r="IN13" i="2" s="1"/>
  <c r="IA13" i="2"/>
  <c r="HX13" i="2"/>
  <c r="D22" i="11"/>
  <c r="F22" i="11" s="1"/>
  <c r="HS13" i="2"/>
  <c r="HP13" i="2"/>
  <c r="HN13" i="2"/>
  <c r="HL13" i="2"/>
  <c r="HU13" i="2" s="1"/>
  <c r="HH13" i="2"/>
  <c r="IB13" i="2" s="1"/>
  <c r="HE13" i="2"/>
  <c r="D21" i="11"/>
  <c r="GU13" i="2"/>
  <c r="GS13" i="2"/>
  <c r="GO13" i="2"/>
  <c r="GL13" i="2"/>
  <c r="HF13" i="2" s="1"/>
  <c r="D20" i="11"/>
  <c r="F20" i="11" s="1"/>
  <c r="GG13" i="2" s="1"/>
  <c r="GB13" i="2"/>
  <c r="FZ13" i="2"/>
  <c r="GI13" i="2" s="1"/>
  <c r="FV13" i="2"/>
  <c r="FS13" i="2"/>
  <c r="D19" i="11"/>
  <c r="FI13" i="2"/>
  <c r="FG13" i="2"/>
  <c r="FP13" i="2" s="1"/>
  <c r="FC13" i="2"/>
  <c r="EZ13" i="2"/>
  <c r="D18" i="11"/>
  <c r="F18" i="11"/>
  <c r="EU13" i="2" s="1"/>
  <c r="ER13" i="2"/>
  <c r="EP13" i="2"/>
  <c r="EN13" i="2"/>
  <c r="EW13" i="2" s="1"/>
  <c r="EJ13" i="2"/>
  <c r="FD13" i="2" s="1"/>
  <c r="EG13" i="2"/>
  <c r="D17" i="11"/>
  <c r="DY13" i="2" s="1"/>
  <c r="F17" i="11"/>
  <c r="EB13" i="2" s="1"/>
  <c r="DW13" i="2"/>
  <c r="DU13" i="2"/>
  <c r="ED13" i="2" s="1"/>
  <c r="DQ13" i="2"/>
  <c r="DN13" i="2"/>
  <c r="EH13" i="2" s="1"/>
  <c r="D16" i="11"/>
  <c r="DF13" i="2" s="1"/>
  <c r="DD13" i="2"/>
  <c r="DB13" i="2"/>
  <c r="CX13" i="2"/>
  <c r="CE13" i="2"/>
  <c r="BL13" i="2"/>
  <c r="AS13" i="2"/>
  <c r="BM13" i="2" s="1"/>
  <c r="Z13" i="2"/>
  <c r="AT13" i="2" s="1"/>
  <c r="I13" i="2"/>
  <c r="AA13" i="2" s="1"/>
  <c r="AX13" i="2"/>
  <c r="AD13" i="2"/>
  <c r="AM13" i="2" s="1"/>
  <c r="BQ13" i="2"/>
  <c r="AW13" i="2"/>
  <c r="CF13" i="2"/>
  <c r="BP13" i="2"/>
  <c r="CY13" i="2"/>
  <c r="CI13" i="2"/>
  <c r="CU13" i="2"/>
  <c r="CB13" i="2"/>
  <c r="CV13" i="2" s="1"/>
  <c r="BI13" i="2"/>
  <c r="AP13" i="2"/>
  <c r="BJ13" i="2" s="1"/>
  <c r="W13" i="2"/>
  <c r="AQ13" i="2" s="1"/>
  <c r="G13" i="2"/>
  <c r="X13" i="2" s="1"/>
  <c r="CC13" i="2"/>
  <c r="D15" i="11"/>
  <c r="F15" i="11" s="1"/>
  <c r="CP13" i="2" s="1"/>
  <c r="DJ13" i="2" s="1"/>
  <c r="D14" i="11"/>
  <c r="F14" i="11" s="1"/>
  <c r="BW13" i="2" s="1"/>
  <c r="D13" i="11"/>
  <c r="BA13" i="2" s="1"/>
  <c r="BU13" i="2" s="1"/>
  <c r="F13" i="11"/>
  <c r="BD13" i="2" s="1"/>
  <c r="D12" i="11"/>
  <c r="AH13" i="2" s="1"/>
  <c r="BB13" i="2" s="1"/>
  <c r="F12" i="11"/>
  <c r="AK13" i="2" s="1"/>
  <c r="BE13" i="2" s="1"/>
  <c r="D11" i="11"/>
  <c r="F11" i="11" s="1"/>
  <c r="R13" i="2" s="1"/>
  <c r="AL13" i="2" s="1"/>
  <c r="D10" i="11"/>
  <c r="BF13" i="2"/>
  <c r="BX13" i="2"/>
  <c r="CQ13" i="2"/>
  <c r="CM13" i="2"/>
  <c r="BT13" i="2"/>
  <c r="CN13" i="2" s="1"/>
  <c r="CK13" i="2"/>
  <c r="BR13" i="2"/>
  <c r="AY13" i="2"/>
  <c r="AF13" i="2"/>
  <c r="M13" i="2"/>
  <c r="L13" i="2"/>
  <c r="J13" i="2"/>
  <c r="H13" i="2"/>
  <c r="F13" i="59" s="1"/>
  <c r="G13" i="59" s="1"/>
  <c r="E13" i="2"/>
  <c r="D13" i="59" s="1"/>
  <c r="E13" i="59" s="1"/>
  <c r="C13" i="2"/>
  <c r="B13" i="59" s="1"/>
  <c r="C13" i="59" s="1"/>
  <c r="KL12" i="2"/>
  <c r="KJ12" i="2"/>
  <c r="KF12" i="2"/>
  <c r="KC12" i="2"/>
  <c r="JS12" i="2"/>
  <c r="JQ12" i="2"/>
  <c r="JZ12" i="2" s="1"/>
  <c r="JM12" i="2"/>
  <c r="JJ12" i="2"/>
  <c r="IZ12" i="2"/>
  <c r="IX12" i="2"/>
  <c r="JG12" i="2" s="1"/>
  <c r="IT12" i="2"/>
  <c r="IQ12" i="2"/>
  <c r="D23" i="10"/>
  <c r="IG12" i="2"/>
  <c r="IE12" i="2"/>
  <c r="IN12" i="2" s="1"/>
  <c r="IA12" i="2"/>
  <c r="HX12" i="2"/>
  <c r="D22" i="10"/>
  <c r="F22" i="10" s="1"/>
  <c r="HS12" i="2" s="1"/>
  <c r="HN12" i="2"/>
  <c r="HL12" i="2"/>
  <c r="HU12" i="2" s="1"/>
  <c r="HH12" i="2"/>
  <c r="IB12" i="2" s="1"/>
  <c r="HE12" i="2"/>
  <c r="D21" i="10"/>
  <c r="GU12" i="2"/>
  <c r="GS12" i="2"/>
  <c r="GO12" i="2"/>
  <c r="GL12" i="2"/>
  <c r="D20" i="10"/>
  <c r="F20" i="10" s="1"/>
  <c r="GG12" i="2"/>
  <c r="GD12" i="2"/>
  <c r="GB12" i="2"/>
  <c r="FZ12" i="2"/>
  <c r="GI12" i="2" s="1"/>
  <c r="FV12" i="2"/>
  <c r="FS12" i="2"/>
  <c r="D19" i="10"/>
  <c r="FK12" i="2" s="1"/>
  <c r="FI12" i="2"/>
  <c r="FG12" i="2"/>
  <c r="FP12" i="2" s="1"/>
  <c r="FC12" i="2"/>
  <c r="EZ12" i="2"/>
  <c r="D18" i="10"/>
  <c r="ER12" i="2" s="1"/>
  <c r="F18" i="10"/>
  <c r="EU12" i="2" s="1"/>
  <c r="FO12" i="2" s="1"/>
  <c r="EP12" i="2"/>
  <c r="EN12" i="2"/>
  <c r="EW12" i="2" s="1"/>
  <c r="FH12" i="2"/>
  <c r="EJ12" i="2"/>
  <c r="EG12" i="2"/>
  <c r="D17" i="10"/>
  <c r="F17" i="10"/>
  <c r="EB12" i="2" s="1"/>
  <c r="DY12" i="2"/>
  <c r="DW12" i="2"/>
  <c r="DU12" i="2"/>
  <c r="ED12" i="2" s="1"/>
  <c r="DQ12" i="2"/>
  <c r="DN12" i="2"/>
  <c r="EH12" i="2" s="1"/>
  <c r="D16" i="10"/>
  <c r="DF12" i="2" s="1"/>
  <c r="DD12" i="2"/>
  <c r="DB12" i="2"/>
  <c r="DV12" i="2" s="1"/>
  <c r="CX12" i="2"/>
  <c r="CE12" i="2"/>
  <c r="CY12" i="2" s="1"/>
  <c r="BL12" i="2"/>
  <c r="CF12" i="2" s="1"/>
  <c r="AS12" i="2"/>
  <c r="BM12" i="2" s="1"/>
  <c r="Z12" i="2"/>
  <c r="AT12" i="2" s="1"/>
  <c r="I12" i="2"/>
  <c r="AA12" i="2" s="1"/>
  <c r="CI12" i="2"/>
  <c r="CU12" i="2"/>
  <c r="DO12" i="2" s="1"/>
  <c r="CB12" i="2"/>
  <c r="CV12" i="2" s="1"/>
  <c r="BI12" i="2"/>
  <c r="AP12" i="2"/>
  <c r="W12" i="2"/>
  <c r="AQ12" i="2" s="1"/>
  <c r="G12" i="2"/>
  <c r="X12" i="2"/>
  <c r="BJ12" i="2"/>
  <c r="CC12" i="2"/>
  <c r="D15" i="10"/>
  <c r="D14" i="10"/>
  <c r="F14" i="10" s="1"/>
  <c r="BW12" i="2" s="1"/>
  <c r="CQ12" i="2" s="1"/>
  <c r="D13" i="10"/>
  <c r="F13" i="10" s="1"/>
  <c r="BD12" i="2"/>
  <c r="BX12" i="2" s="1"/>
  <c r="D12" i="10"/>
  <c r="F12" i="10"/>
  <c r="AK12" i="2" s="1"/>
  <c r="BE12" i="2" s="1"/>
  <c r="D11" i="10"/>
  <c r="O12" i="2" s="1"/>
  <c r="AI12" i="2" s="1"/>
  <c r="D10" i="10"/>
  <c r="F10" i="10" s="1"/>
  <c r="D12" i="2" s="1"/>
  <c r="S12" i="2" s="1"/>
  <c r="BT12" i="2"/>
  <c r="CN12" i="2" s="1"/>
  <c r="BA12" i="2"/>
  <c r="BU12" i="2" s="1"/>
  <c r="AH12" i="2"/>
  <c r="BB12" i="2" s="1"/>
  <c r="B12" i="2"/>
  <c r="P12" i="2" s="1"/>
  <c r="CK12" i="2"/>
  <c r="BR12" i="2"/>
  <c r="BP12" i="2"/>
  <c r="AY12" i="2"/>
  <c r="AW12" i="2"/>
  <c r="AF12" i="2"/>
  <c r="AD12" i="2"/>
  <c r="M12" i="2"/>
  <c r="L12" i="2"/>
  <c r="J12" i="2"/>
  <c r="H12" i="2"/>
  <c r="F12" i="59" s="1"/>
  <c r="G12" i="59" s="1"/>
  <c r="E12" i="2"/>
  <c r="D12" i="59" s="1"/>
  <c r="E12" i="59" s="1"/>
  <c r="C12" i="2"/>
  <c r="B12" i="59" s="1"/>
  <c r="C12" i="59" s="1"/>
  <c r="KL11" i="2"/>
  <c r="KJ11" i="2"/>
  <c r="KF11" i="2"/>
  <c r="KC11" i="2"/>
  <c r="JS11" i="2"/>
  <c r="JQ11" i="2"/>
  <c r="JZ11" i="2" s="1"/>
  <c r="JM11" i="2"/>
  <c r="KG11" i="2" s="1"/>
  <c r="JJ11" i="2"/>
  <c r="IZ11" i="2"/>
  <c r="IX11" i="2"/>
  <c r="JG11" i="2" s="1"/>
  <c r="IT11" i="2"/>
  <c r="IQ11" i="2"/>
  <c r="D23" i="9"/>
  <c r="F23" i="9"/>
  <c r="IL11" i="2" s="1"/>
  <c r="II11" i="2"/>
  <c r="JC11" i="2" s="1"/>
  <c r="IG11" i="2"/>
  <c r="IE11" i="2"/>
  <c r="IN11" i="2" s="1"/>
  <c r="IA11" i="2"/>
  <c r="HX11" i="2"/>
  <c r="D22" i="9"/>
  <c r="F22" i="9"/>
  <c r="HS11" i="2" s="1"/>
  <c r="HP11" i="2"/>
  <c r="HN11" i="2"/>
  <c r="HL11" i="2"/>
  <c r="HU11" i="2" s="1"/>
  <c r="HH11" i="2"/>
  <c r="HE11" i="2"/>
  <c r="D21" i="9"/>
  <c r="GW11" i="2" s="1"/>
  <c r="F21" i="9"/>
  <c r="GZ11" i="2"/>
  <c r="GU11" i="2"/>
  <c r="GS11" i="2"/>
  <c r="HM11" i="2" s="1"/>
  <c r="GO11" i="2"/>
  <c r="GL11" i="2"/>
  <c r="D20" i="9"/>
  <c r="F20" i="9" s="1"/>
  <c r="GG11" i="2" s="1"/>
  <c r="GB11" i="2"/>
  <c r="FZ11" i="2"/>
  <c r="GI11" i="2" s="1"/>
  <c r="FV11" i="2"/>
  <c r="FS11" i="2"/>
  <c r="GM11" i="2" s="1"/>
  <c r="D19" i="9"/>
  <c r="FK11" i="2" s="1"/>
  <c r="GE11" i="2" s="1"/>
  <c r="F19" i="9"/>
  <c r="FN11" i="2" s="1"/>
  <c r="FI11" i="2"/>
  <c r="FG11" i="2"/>
  <c r="FP11" i="2" s="1"/>
  <c r="FC11" i="2"/>
  <c r="EZ11" i="2"/>
  <c r="D18" i="9"/>
  <c r="F18" i="9" s="1"/>
  <c r="EU11" i="2" s="1"/>
  <c r="ER11" i="2"/>
  <c r="FL11" i="2" s="1"/>
  <c r="EP11" i="2"/>
  <c r="EN11" i="2"/>
  <c r="EW11" i="2" s="1"/>
  <c r="EJ11" i="2"/>
  <c r="EG11" i="2"/>
  <c r="D17" i="9"/>
  <c r="F17" i="9"/>
  <c r="EB11" i="2" s="1"/>
  <c r="DY11" i="2"/>
  <c r="DW11" i="2"/>
  <c r="DU11" i="2"/>
  <c r="ED11" i="2" s="1"/>
  <c r="DQ11" i="2"/>
  <c r="EK11" i="2" s="1"/>
  <c r="DN11" i="2"/>
  <c r="EH11" i="2" s="1"/>
  <c r="D16" i="9"/>
  <c r="DD11" i="2"/>
  <c r="DB11" i="2"/>
  <c r="CX11" i="2"/>
  <c r="CE11" i="2"/>
  <c r="CY11" i="2" s="1"/>
  <c r="BL11" i="2"/>
  <c r="AS11" i="2"/>
  <c r="Z11" i="2"/>
  <c r="I11" i="2"/>
  <c r="AA11" i="2" s="1"/>
  <c r="L11" i="2"/>
  <c r="AT11" i="2"/>
  <c r="AD11" i="2"/>
  <c r="AX11" i="2" s="1"/>
  <c r="BM11" i="2"/>
  <c r="CF11" i="2"/>
  <c r="CI11" i="2"/>
  <c r="CU11" i="2"/>
  <c r="CB11" i="2"/>
  <c r="CV11" i="2" s="1"/>
  <c r="BI11" i="2"/>
  <c r="CC11" i="2" s="1"/>
  <c r="AP11" i="2"/>
  <c r="BJ11" i="2" s="1"/>
  <c r="W11" i="2"/>
  <c r="AQ11" i="2" s="1"/>
  <c r="G11" i="2"/>
  <c r="X11" i="2" s="1"/>
  <c r="D15" i="9"/>
  <c r="D14" i="9"/>
  <c r="D13" i="9"/>
  <c r="F13" i="9" s="1"/>
  <c r="BD11" i="2" s="1"/>
  <c r="BX11" i="2" s="1"/>
  <c r="D12" i="9"/>
  <c r="D11" i="9"/>
  <c r="F11" i="9" s="1"/>
  <c r="R11" i="2" s="1"/>
  <c r="AL11" i="2" s="1"/>
  <c r="D10" i="9"/>
  <c r="F10" i="9" s="1"/>
  <c r="D11" i="2"/>
  <c r="S11" i="2" s="1"/>
  <c r="AM11" i="2"/>
  <c r="O11" i="2"/>
  <c r="AI11" i="2" s="1"/>
  <c r="CK11" i="2"/>
  <c r="BR11" i="2"/>
  <c r="BP11" i="2"/>
  <c r="AY11" i="2"/>
  <c r="AW11" i="2"/>
  <c r="AF11" i="2"/>
  <c r="M11" i="2"/>
  <c r="J11" i="2"/>
  <c r="H11" i="59" s="1"/>
  <c r="I11" i="59" s="1"/>
  <c r="H11" i="2"/>
  <c r="F11" i="59" s="1"/>
  <c r="G11" i="59" s="1"/>
  <c r="E11" i="2"/>
  <c r="D11" i="59" s="1"/>
  <c r="E11" i="59" s="1"/>
  <c r="C11" i="2"/>
  <c r="B11" i="59" s="1"/>
  <c r="C11" i="59" s="1"/>
  <c r="KL10" i="2"/>
  <c r="KJ10" i="2"/>
  <c r="KF10" i="2"/>
  <c r="KC10" i="2"/>
  <c r="JS10" i="2"/>
  <c r="JQ10" i="2"/>
  <c r="JZ10" i="2" s="1"/>
  <c r="JM10" i="2"/>
  <c r="KG10" i="2" s="1"/>
  <c r="JJ10" i="2"/>
  <c r="IZ10" i="2"/>
  <c r="IX10" i="2"/>
  <c r="JG10" i="2" s="1"/>
  <c r="IT10" i="2"/>
  <c r="IQ10" i="2"/>
  <c r="D23" i="8"/>
  <c r="F23" i="8" s="1"/>
  <c r="IL10" i="2" s="1"/>
  <c r="IG10" i="2"/>
  <c r="IE10" i="2"/>
  <c r="IN10" i="2" s="1"/>
  <c r="IA10" i="2"/>
  <c r="HX10" i="2"/>
  <c r="D22" i="8"/>
  <c r="HN10" i="2"/>
  <c r="HL10" i="2"/>
  <c r="HU10" i="2" s="1"/>
  <c r="HH10" i="2"/>
  <c r="IB10" i="2" s="1"/>
  <c r="HE10" i="2"/>
  <c r="D21" i="8"/>
  <c r="F21" i="8" s="1"/>
  <c r="GZ10" i="2" s="1"/>
  <c r="GU10" i="2"/>
  <c r="GS10" i="2"/>
  <c r="GO10" i="2"/>
  <c r="GL10" i="2"/>
  <c r="D20" i="8"/>
  <c r="GD10" i="2" s="1"/>
  <c r="F20" i="8"/>
  <c r="GG10" i="2" s="1"/>
  <c r="GB10" i="2"/>
  <c r="FZ10" i="2"/>
  <c r="GI10" i="2" s="1"/>
  <c r="FV10" i="2"/>
  <c r="FS10" i="2"/>
  <c r="D19" i="8"/>
  <c r="F19" i="8" s="1"/>
  <c r="FN10" i="2" s="1"/>
  <c r="FI10" i="2"/>
  <c r="FG10" i="2"/>
  <c r="FP10" i="2" s="1"/>
  <c r="FC10" i="2"/>
  <c r="EZ10" i="2"/>
  <c r="D18" i="8"/>
  <c r="EP10" i="2"/>
  <c r="EN10" i="2"/>
  <c r="EW10" i="2" s="1"/>
  <c r="EJ10" i="2"/>
  <c r="FD10" i="2" s="1"/>
  <c r="EG10" i="2"/>
  <c r="D17" i="8"/>
  <c r="F17" i="8" s="1"/>
  <c r="EB10" i="2" s="1"/>
  <c r="DY10" i="2"/>
  <c r="DW10" i="2"/>
  <c r="DU10" i="2"/>
  <c r="ED10" i="2" s="1"/>
  <c r="DQ10" i="2"/>
  <c r="DN10" i="2"/>
  <c r="EH10" i="2" s="1"/>
  <c r="D16" i="8"/>
  <c r="DF10" i="2" s="1"/>
  <c r="F16" i="8"/>
  <c r="DI10" i="2" s="1"/>
  <c r="DD10" i="2"/>
  <c r="DB10" i="2"/>
  <c r="CX10" i="2"/>
  <c r="CE10" i="2"/>
  <c r="BL10" i="2"/>
  <c r="CF10" i="2" s="1"/>
  <c r="AS10" i="2"/>
  <c r="Z10" i="2"/>
  <c r="I10" i="2"/>
  <c r="AA10" i="2" s="1"/>
  <c r="AT10" i="2"/>
  <c r="BM10" i="2"/>
  <c r="H10" i="58"/>
  <c r="I10" i="58" s="1"/>
  <c r="CU10" i="2"/>
  <c r="CB10" i="2"/>
  <c r="BI10" i="2"/>
  <c r="AP10" i="2"/>
  <c r="W10" i="2"/>
  <c r="G10" i="2"/>
  <c r="X10" i="2" s="1"/>
  <c r="AQ10" i="2"/>
  <c r="BJ10" i="2"/>
  <c r="CC10" i="2"/>
  <c r="CV10" i="2"/>
  <c r="D15" i="8"/>
  <c r="F15" i="8" s="1"/>
  <c r="CP10" i="2" s="1"/>
  <c r="D14" i="8"/>
  <c r="F14" i="8" s="1"/>
  <c r="BW10" i="2" s="1"/>
  <c r="CQ10" i="2" s="1"/>
  <c r="D13" i="8"/>
  <c r="F13" i="8"/>
  <c r="BD10" i="2" s="1"/>
  <c r="BX10" i="2" s="1"/>
  <c r="D12" i="8"/>
  <c r="F12" i="8" s="1"/>
  <c r="AK10" i="2" s="1"/>
  <c r="BE10" i="2" s="1"/>
  <c r="D11" i="8"/>
  <c r="F11" i="8" s="1"/>
  <c r="R10" i="2" s="1"/>
  <c r="AL10" i="2" s="1"/>
  <c r="D10" i="8"/>
  <c r="CI10" i="2"/>
  <c r="CM10" i="2"/>
  <c r="BA10" i="2"/>
  <c r="O10" i="2"/>
  <c r="AI10" i="2" s="1"/>
  <c r="BU10" i="2"/>
  <c r="CK10" i="2"/>
  <c r="BR10" i="2"/>
  <c r="BP10" i="2"/>
  <c r="AY10" i="2"/>
  <c r="AW10" i="2"/>
  <c r="AF10" i="2"/>
  <c r="AD10" i="2"/>
  <c r="M10" i="2"/>
  <c r="L10" i="2"/>
  <c r="J10" i="2"/>
  <c r="H10" i="59" s="1"/>
  <c r="I10" i="59" s="1"/>
  <c r="H10" i="2"/>
  <c r="F10" i="59" s="1"/>
  <c r="G10" i="59" s="1"/>
  <c r="E10" i="2"/>
  <c r="D10" i="59" s="1"/>
  <c r="E10" i="59" s="1"/>
  <c r="C10" i="2"/>
  <c r="B10" i="59" s="1"/>
  <c r="C10" i="59" s="1"/>
  <c r="KL9" i="2"/>
  <c r="KJ9" i="2"/>
  <c r="KF9" i="2"/>
  <c r="KC9" i="2"/>
  <c r="JS9" i="2"/>
  <c r="JQ9" i="2"/>
  <c r="JM9" i="2"/>
  <c r="JJ9" i="2"/>
  <c r="IZ9" i="2"/>
  <c r="IX9" i="2"/>
  <c r="JG9" i="2" s="1"/>
  <c r="IT9" i="2"/>
  <c r="JN9" i="2" s="1"/>
  <c r="IQ9" i="2"/>
  <c r="D23" i="7"/>
  <c r="F23" i="7" s="1"/>
  <c r="IL9" i="2"/>
  <c r="IG9" i="2"/>
  <c r="IE9" i="2"/>
  <c r="IN9" i="2" s="1"/>
  <c r="IA9" i="2"/>
  <c r="HX9" i="2"/>
  <c r="D22" i="7"/>
  <c r="HN9" i="2"/>
  <c r="HL9" i="2"/>
  <c r="HU9" i="2" s="1"/>
  <c r="HH9" i="2"/>
  <c r="IB9" i="2" s="1"/>
  <c r="HE9" i="2"/>
  <c r="D21" i="7"/>
  <c r="F21" i="7" s="1"/>
  <c r="GZ9" i="2" s="1"/>
  <c r="GW9" i="2"/>
  <c r="GU9" i="2"/>
  <c r="GS9" i="2"/>
  <c r="GO9" i="2"/>
  <c r="GL9" i="2"/>
  <c r="D20" i="7"/>
  <c r="GD9" i="2" s="1"/>
  <c r="F20" i="7"/>
  <c r="GG9" i="2" s="1"/>
  <c r="GB9" i="2"/>
  <c r="FZ9" i="2"/>
  <c r="GI9" i="2" s="1"/>
  <c r="FV9" i="2"/>
  <c r="FS9" i="2"/>
  <c r="D19" i="7"/>
  <c r="FK9" i="2" s="1"/>
  <c r="F19" i="7"/>
  <c r="FN9" i="2" s="1"/>
  <c r="FI9" i="2"/>
  <c r="FG9" i="2"/>
  <c r="FP9" i="2" s="1"/>
  <c r="FC9" i="2"/>
  <c r="EZ9" i="2"/>
  <c r="D18" i="7"/>
  <c r="EP9" i="2"/>
  <c r="EN9" i="2"/>
  <c r="EW9" i="2" s="1"/>
  <c r="EJ9" i="2"/>
  <c r="FD9" i="2" s="1"/>
  <c r="EG9" i="2"/>
  <c r="D17" i="7"/>
  <c r="DW9" i="2"/>
  <c r="DU9" i="2"/>
  <c r="ED9" i="2" s="1"/>
  <c r="DQ9" i="2"/>
  <c r="DN9" i="2"/>
  <c r="EH9" i="2" s="1"/>
  <c r="D16" i="7"/>
  <c r="F16" i="7" s="1"/>
  <c r="DI9" i="2" s="1"/>
  <c r="DD9" i="2"/>
  <c r="DB9" i="2"/>
  <c r="CX9" i="2"/>
  <c r="CE9" i="2"/>
  <c r="CY9" i="2" s="1"/>
  <c r="BL9" i="2"/>
  <c r="AS9" i="2"/>
  <c r="Z9" i="2"/>
  <c r="AT9" i="2" s="1"/>
  <c r="I9" i="2"/>
  <c r="AA9" i="2" s="1"/>
  <c r="BM9" i="2"/>
  <c r="CF9" i="2"/>
  <c r="CU9" i="2"/>
  <c r="CB9" i="2"/>
  <c r="BI9" i="2"/>
  <c r="AP9" i="2"/>
  <c r="W9" i="2"/>
  <c r="G9" i="2"/>
  <c r="X9" i="2" s="1"/>
  <c r="AQ9" i="2"/>
  <c r="BJ9" i="2"/>
  <c r="CC9" i="2"/>
  <c r="CV9" i="2"/>
  <c r="D15" i="7"/>
  <c r="F15" i="7" s="1"/>
  <c r="CP9" i="2" s="1"/>
  <c r="D14" i="7"/>
  <c r="D13" i="7"/>
  <c r="F13" i="7" s="1"/>
  <c r="BD9" i="2" s="1"/>
  <c r="BX9" i="2" s="1"/>
  <c r="D12" i="7"/>
  <c r="D11" i="7"/>
  <c r="F11" i="7"/>
  <c r="R9" i="2" s="1"/>
  <c r="AL9" i="2" s="1"/>
  <c r="D10" i="7"/>
  <c r="F10" i="7" s="1"/>
  <c r="D9" i="2" s="1"/>
  <c r="S9" i="2" s="1"/>
  <c r="L9" i="2"/>
  <c r="T9" i="2" s="1"/>
  <c r="CM9" i="2"/>
  <c r="O9" i="2"/>
  <c r="AI9" i="2" s="1"/>
  <c r="B9" i="2"/>
  <c r="P9" i="2" s="1"/>
  <c r="CK9" i="2"/>
  <c r="CI9" i="2"/>
  <c r="BR9" i="2"/>
  <c r="BP9" i="2"/>
  <c r="AY9" i="2"/>
  <c r="AW9" i="2"/>
  <c r="BQ9" i="2" s="1"/>
  <c r="AF9" i="2"/>
  <c r="AD9" i="2"/>
  <c r="M9" i="2"/>
  <c r="J9" i="2"/>
  <c r="H9" i="59" s="1"/>
  <c r="I9" i="59" s="1"/>
  <c r="H9" i="2"/>
  <c r="F9" i="59" s="1"/>
  <c r="G9" i="59" s="1"/>
  <c r="E9" i="2"/>
  <c r="D9" i="59" s="1"/>
  <c r="E9" i="59" s="1"/>
  <c r="C9" i="2"/>
  <c r="B9" i="59" s="1"/>
  <c r="C9" i="59" s="1"/>
  <c r="KL8" i="2"/>
  <c r="KJ8" i="2"/>
  <c r="KF8" i="2"/>
  <c r="KC8" i="2"/>
  <c r="JS8" i="2"/>
  <c r="JQ8" i="2"/>
  <c r="JZ8" i="2" s="1"/>
  <c r="JM8" i="2"/>
  <c r="JJ8" i="2"/>
  <c r="IZ8" i="2"/>
  <c r="IX8" i="2"/>
  <c r="JG8" i="2" s="1"/>
  <c r="IT8" i="2"/>
  <c r="IQ8" i="2"/>
  <c r="D23" i="6"/>
  <c r="IG8" i="2"/>
  <c r="IE8" i="2"/>
  <c r="IN8" i="2" s="1"/>
  <c r="IA8" i="2"/>
  <c r="HX8" i="2"/>
  <c r="D22" i="6"/>
  <c r="F22" i="6" s="1"/>
  <c r="HS8" i="2" s="1"/>
  <c r="HP8" i="2"/>
  <c r="HN8" i="2"/>
  <c r="HL8" i="2"/>
  <c r="HU8" i="2" s="1"/>
  <c r="HH8" i="2"/>
  <c r="HE8" i="2"/>
  <c r="D21" i="6"/>
  <c r="F21" i="6"/>
  <c r="GZ8" i="2" s="1"/>
  <c r="HT8" i="2" s="1"/>
  <c r="GW8" i="2"/>
  <c r="GU8" i="2"/>
  <c r="GS8" i="2"/>
  <c r="GO8" i="2"/>
  <c r="GL8" i="2"/>
  <c r="D20" i="6"/>
  <c r="F20" i="6" s="1"/>
  <c r="GG8" i="2" s="1"/>
  <c r="GB8" i="2"/>
  <c r="FZ8" i="2"/>
  <c r="GI8" i="2" s="1"/>
  <c r="FV8" i="2"/>
  <c r="FS8" i="2"/>
  <c r="D19" i="6"/>
  <c r="FI8" i="2"/>
  <c r="FG8" i="2"/>
  <c r="FP8" i="2" s="1"/>
  <c r="FC8" i="2"/>
  <c r="EZ8" i="2"/>
  <c r="D18" i="6"/>
  <c r="EP8" i="2"/>
  <c r="EN8" i="2"/>
  <c r="EW8" i="2" s="1"/>
  <c r="EJ8" i="2"/>
  <c r="EG8" i="2"/>
  <c r="D17" i="6"/>
  <c r="F17" i="6" s="1"/>
  <c r="EB8" i="2" s="1"/>
  <c r="DY8" i="2"/>
  <c r="DW8" i="2"/>
  <c r="DU8" i="2"/>
  <c r="ED8" i="2" s="1"/>
  <c r="DQ8" i="2"/>
  <c r="EK8" i="2" s="1"/>
  <c r="DN8" i="2"/>
  <c r="EH8" i="2" s="1"/>
  <c r="D16" i="6"/>
  <c r="F16" i="6" s="1"/>
  <c r="DI8" i="2" s="1"/>
  <c r="DD8" i="2"/>
  <c r="DB8" i="2"/>
  <c r="CX8" i="2"/>
  <c r="CE8" i="2"/>
  <c r="BL8" i="2"/>
  <c r="CF8" i="2" s="1"/>
  <c r="AS8" i="2"/>
  <c r="Z8" i="2"/>
  <c r="I8" i="2"/>
  <c r="AA8" i="2" s="1"/>
  <c r="L8" i="2"/>
  <c r="T8" i="2" s="1"/>
  <c r="AT8" i="2"/>
  <c r="AD8" i="2"/>
  <c r="AM8" i="2" s="1"/>
  <c r="BM8" i="2"/>
  <c r="AW8" i="2"/>
  <c r="BP8" i="2"/>
  <c r="CJ8" i="2" s="1"/>
  <c r="CY8" i="2"/>
  <c r="CU8" i="2"/>
  <c r="CB8" i="2"/>
  <c r="BI8" i="2"/>
  <c r="CC8" i="2" s="1"/>
  <c r="AP8" i="2"/>
  <c r="W8" i="2"/>
  <c r="G8" i="2"/>
  <c r="X8" i="2"/>
  <c r="AQ8" i="2"/>
  <c r="BJ8" i="2"/>
  <c r="CV8" i="2"/>
  <c r="D15" i="6"/>
  <c r="F15" i="6" s="1"/>
  <c r="CP8" i="2" s="1"/>
  <c r="D14" i="6"/>
  <c r="D13" i="6"/>
  <c r="D12" i="6"/>
  <c r="AH8" i="2" s="1"/>
  <c r="BB8" i="2" s="1"/>
  <c r="F12" i="6"/>
  <c r="AK8" i="2" s="1"/>
  <c r="BE8" i="2" s="1"/>
  <c r="D11" i="6"/>
  <c r="F11" i="6" s="1"/>
  <c r="R8" i="2" s="1"/>
  <c r="AL8" i="2" s="1"/>
  <c r="D10" i="6"/>
  <c r="F10" i="6" s="1"/>
  <c r="D8" i="2" s="1"/>
  <c r="S8" i="2" s="1"/>
  <c r="BF8" i="2"/>
  <c r="CM8" i="2"/>
  <c r="B8" i="2"/>
  <c r="P8" i="2" s="1"/>
  <c r="CK8" i="2"/>
  <c r="CI8" i="2"/>
  <c r="BR8" i="2"/>
  <c r="AY8" i="2"/>
  <c r="AF8" i="2"/>
  <c r="M8" i="2"/>
  <c r="J8" i="2"/>
  <c r="H8" i="59" s="1"/>
  <c r="I8" i="59" s="1"/>
  <c r="H8" i="2"/>
  <c r="F8" i="59" s="1"/>
  <c r="G8" i="59" s="1"/>
  <c r="E8" i="2"/>
  <c r="D8" i="59" s="1"/>
  <c r="E8" i="59" s="1"/>
  <c r="C8" i="2"/>
  <c r="B8" i="59" s="1"/>
  <c r="C8" i="59" s="1"/>
  <c r="KL7" i="2"/>
  <c r="KJ7" i="2"/>
  <c r="KF7" i="2"/>
  <c r="KC7" i="2"/>
  <c r="JS7" i="2"/>
  <c r="JQ7" i="2"/>
  <c r="JZ7" i="2" s="1"/>
  <c r="JM7" i="2"/>
  <c r="JJ7" i="2"/>
  <c r="IZ7" i="2"/>
  <c r="IX7" i="2"/>
  <c r="JG7" i="2" s="1"/>
  <c r="IT7" i="2"/>
  <c r="IQ7" i="2"/>
  <c r="D23" i="5"/>
  <c r="IG7" i="2"/>
  <c r="IE7" i="2"/>
  <c r="IN7" i="2" s="1"/>
  <c r="IA7" i="2"/>
  <c r="HX7" i="2"/>
  <c r="D22" i="5"/>
  <c r="F22" i="5" s="1"/>
  <c r="HS7" i="2" s="1"/>
  <c r="HN7" i="2"/>
  <c r="HL7" i="2"/>
  <c r="HU7" i="2" s="1"/>
  <c r="HH7" i="2"/>
  <c r="HE7" i="2"/>
  <c r="D21" i="5"/>
  <c r="F21" i="5" s="1"/>
  <c r="GZ7" i="2"/>
  <c r="GU7" i="2"/>
  <c r="GS7" i="2"/>
  <c r="GO7" i="2"/>
  <c r="HI7" i="2" s="1"/>
  <c r="GL7" i="2"/>
  <c r="D20" i="5"/>
  <c r="GB7" i="2"/>
  <c r="FZ7" i="2"/>
  <c r="GI7" i="2" s="1"/>
  <c r="FV7" i="2"/>
  <c r="FS7" i="2"/>
  <c r="D19" i="5"/>
  <c r="FI7" i="2"/>
  <c r="FG7" i="2"/>
  <c r="FP7" i="2" s="1"/>
  <c r="FC7" i="2"/>
  <c r="EZ7" i="2"/>
  <c r="D18" i="5"/>
  <c r="F18" i="5" s="1"/>
  <c r="EU7" i="2" s="1"/>
  <c r="FO7" i="2" s="1"/>
  <c r="EP7" i="2"/>
  <c r="EN7" i="2"/>
  <c r="EW7" i="2" s="1"/>
  <c r="EJ7" i="2"/>
  <c r="EG7" i="2"/>
  <c r="D17" i="5"/>
  <c r="F17" i="5" s="1"/>
  <c r="EB7" i="2"/>
  <c r="EV7" i="2" s="1"/>
  <c r="DW7" i="2"/>
  <c r="DU7" i="2"/>
  <c r="ED7" i="2" s="1"/>
  <c r="DQ7" i="2"/>
  <c r="EK7" i="2" s="1"/>
  <c r="DN7" i="2"/>
  <c r="EH7" i="2" s="1"/>
  <c r="D16" i="5"/>
  <c r="DD7" i="2"/>
  <c r="DB7" i="2"/>
  <c r="CX7" i="2"/>
  <c r="DR7" i="2" s="1"/>
  <c r="CE7" i="2"/>
  <c r="CY7" i="2" s="1"/>
  <c r="BL7" i="2"/>
  <c r="CF7" i="2" s="1"/>
  <c r="AS7" i="2"/>
  <c r="Z7" i="2"/>
  <c r="I7" i="2"/>
  <c r="AA7" i="2" s="1"/>
  <c r="L7" i="2"/>
  <c r="AE7" i="2" s="1"/>
  <c r="AT7" i="2"/>
  <c r="AD7" i="2"/>
  <c r="AX7" i="2" s="1"/>
  <c r="BM7" i="2"/>
  <c r="AW7" i="2"/>
  <c r="BF7" i="2" s="1"/>
  <c r="BP7" i="2"/>
  <c r="CJ7" i="2" s="1"/>
  <c r="CI7" i="2"/>
  <c r="CU7" i="2"/>
  <c r="CB7" i="2"/>
  <c r="CV7" i="2" s="1"/>
  <c r="BI7" i="2"/>
  <c r="CC7" i="2" s="1"/>
  <c r="AP7" i="2"/>
  <c r="W7" i="2"/>
  <c r="AQ7" i="2" s="1"/>
  <c r="G7" i="2"/>
  <c r="X7" i="2" s="1"/>
  <c r="BJ7" i="2"/>
  <c r="D15" i="5"/>
  <c r="D14" i="5"/>
  <c r="D13" i="5"/>
  <c r="F13" i="5" s="1"/>
  <c r="BD7" i="2"/>
  <c r="BX7" i="2" s="1"/>
  <c r="D12" i="5"/>
  <c r="F12" i="5" s="1"/>
  <c r="AK7" i="2"/>
  <c r="BE7" i="2" s="1"/>
  <c r="D11" i="5"/>
  <c r="F11" i="5" s="1"/>
  <c r="R7" i="2" s="1"/>
  <c r="AL7" i="2" s="1"/>
  <c r="D10" i="5"/>
  <c r="B7" i="2" s="1"/>
  <c r="P7" i="2" s="1"/>
  <c r="F10" i="5"/>
  <c r="D7" i="2" s="1"/>
  <c r="S7" i="2" s="1"/>
  <c r="BA7" i="2"/>
  <c r="BU7" i="2" s="1"/>
  <c r="O7" i="2"/>
  <c r="AI7" i="2"/>
  <c r="CK7" i="2"/>
  <c r="BR7" i="2"/>
  <c r="AY7" i="2"/>
  <c r="AF7" i="2"/>
  <c r="M7" i="2"/>
  <c r="J7" i="2"/>
  <c r="H7" i="59" s="1"/>
  <c r="I7" i="59" s="1"/>
  <c r="H7" i="2"/>
  <c r="F7" i="59" s="1"/>
  <c r="G7" i="59" s="1"/>
  <c r="E7" i="2"/>
  <c r="D7" i="59" s="1"/>
  <c r="E7" i="59" s="1"/>
  <c r="C7" i="2"/>
  <c r="B7" i="59" s="1"/>
  <c r="C7" i="59" s="1"/>
  <c r="KL6" i="2"/>
  <c r="KJ6" i="2"/>
  <c r="KF6" i="2"/>
  <c r="KC6" i="2"/>
  <c r="JS6" i="2"/>
  <c r="JQ6" i="2"/>
  <c r="JZ6" i="2" s="1"/>
  <c r="JM6" i="2"/>
  <c r="JJ6" i="2"/>
  <c r="IZ6" i="2"/>
  <c r="IX6" i="2"/>
  <c r="JG6" i="2" s="1"/>
  <c r="IT6" i="2"/>
  <c r="IQ6" i="2"/>
  <c r="D23" i="4"/>
  <c r="F23" i="4" s="1"/>
  <c r="IL6" i="2" s="1"/>
  <c r="IG6" i="2"/>
  <c r="IE6" i="2"/>
  <c r="IN6" i="2" s="1"/>
  <c r="IA6" i="2"/>
  <c r="HX6" i="2"/>
  <c r="D22" i="4"/>
  <c r="F22" i="4"/>
  <c r="HS6" i="2" s="1"/>
  <c r="HP6" i="2"/>
  <c r="HN6" i="2"/>
  <c r="HL6" i="2"/>
  <c r="HU6" i="2" s="1"/>
  <c r="HH6" i="2"/>
  <c r="HE6" i="2"/>
  <c r="D21" i="4"/>
  <c r="F21" i="4" s="1"/>
  <c r="GZ6" i="2" s="1"/>
  <c r="HT6" i="2" s="1"/>
  <c r="GU6" i="2"/>
  <c r="GS6" i="2"/>
  <c r="GO6" i="2"/>
  <c r="HI6" i="2" s="1"/>
  <c r="GL6" i="2"/>
  <c r="D20" i="4"/>
  <c r="GB6" i="2"/>
  <c r="FZ6" i="2"/>
  <c r="GI6" i="2" s="1"/>
  <c r="FV6" i="2"/>
  <c r="FS6" i="2"/>
  <c r="D19" i="4"/>
  <c r="F19" i="4" s="1"/>
  <c r="FN6" i="2" s="1"/>
  <c r="FI6" i="2"/>
  <c r="FG6" i="2"/>
  <c r="FP6" i="2" s="1"/>
  <c r="FC6" i="2"/>
  <c r="EZ6" i="2"/>
  <c r="D18" i="4"/>
  <c r="F18" i="4"/>
  <c r="EU6" i="2" s="1"/>
  <c r="FO6" i="2" s="1"/>
  <c r="ER6" i="2"/>
  <c r="EP6" i="2"/>
  <c r="EN6" i="2"/>
  <c r="EW6" i="2" s="1"/>
  <c r="EJ6" i="2"/>
  <c r="EG6" i="2"/>
  <c r="D17" i="4"/>
  <c r="F17" i="4" s="1"/>
  <c r="EB6" i="2" s="1"/>
  <c r="DW6" i="2"/>
  <c r="DU6" i="2"/>
  <c r="ED6" i="2" s="1"/>
  <c r="DQ6" i="2"/>
  <c r="EK6" i="2" s="1"/>
  <c r="DN6" i="2"/>
  <c r="EH6" i="2" s="1"/>
  <c r="D16" i="4"/>
  <c r="DD6" i="2"/>
  <c r="DB6" i="2"/>
  <c r="CX6" i="2"/>
  <c r="CE6" i="2"/>
  <c r="CY6" i="2" s="1"/>
  <c r="BL6" i="2"/>
  <c r="AS6" i="2"/>
  <c r="BM6" i="2" s="1"/>
  <c r="Z6" i="2"/>
  <c r="AT6" i="2" s="1"/>
  <c r="I6" i="2"/>
  <c r="AA6" i="2" s="1"/>
  <c r="AW6" i="2"/>
  <c r="CF6" i="2"/>
  <c r="BP6" i="2"/>
  <c r="BY6" i="2" s="1"/>
  <c r="H6" i="58"/>
  <c r="I6" i="58" s="1"/>
  <c r="CU6" i="2"/>
  <c r="CB6" i="2"/>
  <c r="BI6" i="2"/>
  <c r="CC6" i="2" s="1"/>
  <c r="AP6" i="2"/>
  <c r="BJ6" i="2" s="1"/>
  <c r="W6" i="2"/>
  <c r="AQ6" i="2" s="1"/>
  <c r="G6" i="2"/>
  <c r="X6" i="2" s="1"/>
  <c r="CV6" i="2"/>
  <c r="D15" i="4"/>
  <c r="F15" i="4" s="1"/>
  <c r="CP6" i="2" s="1"/>
  <c r="D14" i="4"/>
  <c r="BT6" i="2" s="1"/>
  <c r="CN6" i="2" s="1"/>
  <c r="D13" i="4"/>
  <c r="D12" i="4"/>
  <c r="D11" i="4"/>
  <c r="D10" i="4"/>
  <c r="CK6" i="2"/>
  <c r="CI6" i="2"/>
  <c r="BR6" i="2"/>
  <c r="AY6" i="2"/>
  <c r="AF6" i="2"/>
  <c r="AD6" i="2"/>
  <c r="M6" i="2"/>
  <c r="L6" i="2"/>
  <c r="J6" i="2"/>
  <c r="H6" i="59" s="1"/>
  <c r="I6" i="59" s="1"/>
  <c r="H6" i="2"/>
  <c r="F6" i="59" s="1"/>
  <c r="G6" i="59" s="1"/>
  <c r="E6" i="2"/>
  <c r="D6" i="59" s="1"/>
  <c r="E6" i="59" s="1"/>
  <c r="C6" i="2"/>
  <c r="B6" i="59" s="1"/>
  <c r="C6" i="59" s="1"/>
  <c r="AA54" i="2"/>
  <c r="AT54" i="2"/>
  <c r="BM54" i="2"/>
  <c r="CF54" i="2"/>
  <c r="CJ54" i="2"/>
  <c r="CY54" i="2"/>
  <c r="DR54" i="2"/>
  <c r="DV54" i="2"/>
  <c r="EK54" i="2"/>
  <c r="FD54" i="2"/>
  <c r="FW54" i="2"/>
  <c r="GP54" i="2"/>
  <c r="HI54" i="2"/>
  <c r="IB54" i="2"/>
  <c r="IU54" i="2"/>
  <c r="JN54" i="2"/>
  <c r="KK54" i="2"/>
  <c r="IR54" i="2"/>
  <c r="KD54" i="2"/>
  <c r="BY54" i="2"/>
  <c r="DK54" i="2"/>
  <c r="JR54" i="2"/>
  <c r="IF54" i="2"/>
  <c r="X54" i="2"/>
  <c r="AQ54" i="2"/>
  <c r="BJ54" i="2"/>
  <c r="CC54" i="2"/>
  <c r="CV54" i="2"/>
  <c r="DO54" i="2"/>
  <c r="FA54" i="2"/>
  <c r="FT54" i="2"/>
  <c r="GM54" i="2"/>
  <c r="HF54" i="2"/>
  <c r="HY54" i="2"/>
  <c r="GT54" i="2"/>
  <c r="FH54" i="2"/>
  <c r="AX54" i="2"/>
  <c r="AM54" i="2"/>
  <c r="AA53" i="2"/>
  <c r="AE53" i="2"/>
  <c r="BM53" i="2"/>
  <c r="BQ53" i="2"/>
  <c r="CJ53" i="2"/>
  <c r="CY53" i="2"/>
  <c r="DR53" i="2"/>
  <c r="DV53" i="2"/>
  <c r="EK53" i="2"/>
  <c r="FW53" i="2"/>
  <c r="HI53" i="2"/>
  <c r="IU53" i="2"/>
  <c r="KK53" i="2"/>
  <c r="KG53" i="2"/>
  <c r="IR53" i="2"/>
  <c r="JK53" i="2"/>
  <c r="KD53" i="2"/>
  <c r="BY53" i="2"/>
  <c r="DK53" i="2"/>
  <c r="JR53" i="2"/>
  <c r="IY53" i="2"/>
  <c r="IF53" i="2"/>
  <c r="X53" i="2"/>
  <c r="AQ53" i="2"/>
  <c r="BJ53" i="2"/>
  <c r="CC53" i="2"/>
  <c r="CV53" i="2"/>
  <c r="DO53" i="2"/>
  <c r="FA53" i="2"/>
  <c r="FT53" i="2"/>
  <c r="GM53" i="2"/>
  <c r="HF53" i="2"/>
  <c r="HY53" i="2"/>
  <c r="HM53" i="2"/>
  <c r="GT53" i="2"/>
  <c r="GA53" i="2"/>
  <c r="FH53" i="2"/>
  <c r="EO53" i="2"/>
  <c r="BF53" i="2"/>
  <c r="AX53" i="2"/>
  <c r="AM53" i="2"/>
  <c r="T53" i="2"/>
  <c r="AE52" i="2"/>
  <c r="BM52" i="2"/>
  <c r="BQ52" i="2"/>
  <c r="CJ52" i="2"/>
  <c r="CY52" i="2"/>
  <c r="EK52" i="2"/>
  <c r="FW52" i="2"/>
  <c r="HI52" i="2"/>
  <c r="IU52" i="2"/>
  <c r="KK52" i="2"/>
  <c r="KG52" i="2"/>
  <c r="IR52" i="2"/>
  <c r="JK52" i="2"/>
  <c r="KD52" i="2"/>
  <c r="BY52" i="2"/>
  <c r="IY52" i="2"/>
  <c r="X52" i="2"/>
  <c r="AQ52" i="2"/>
  <c r="CC52" i="2"/>
  <c r="CV52" i="2"/>
  <c r="DO52" i="2"/>
  <c r="FA52" i="2"/>
  <c r="FT52" i="2"/>
  <c r="GM52" i="2"/>
  <c r="HF52" i="2"/>
  <c r="HY52" i="2"/>
  <c r="HM52" i="2"/>
  <c r="GA52" i="2"/>
  <c r="EO52" i="2"/>
  <c r="BF52" i="2"/>
  <c r="AM52" i="2"/>
  <c r="T52" i="2"/>
  <c r="AA51" i="2"/>
  <c r="AE51" i="2"/>
  <c r="AT51" i="2"/>
  <c r="BM51" i="2"/>
  <c r="BQ51" i="2"/>
  <c r="CJ51" i="2"/>
  <c r="CY51" i="2"/>
  <c r="DR51" i="2"/>
  <c r="DV51" i="2"/>
  <c r="EK51" i="2"/>
  <c r="FW51" i="2"/>
  <c r="HI51" i="2"/>
  <c r="IU51" i="2"/>
  <c r="KK51" i="2"/>
  <c r="KG51" i="2"/>
  <c r="IR51" i="2"/>
  <c r="JK51" i="2"/>
  <c r="KD51" i="2"/>
  <c r="BY51" i="2"/>
  <c r="DK51" i="2"/>
  <c r="JR51" i="2"/>
  <c r="IY51" i="2"/>
  <c r="IF51" i="2"/>
  <c r="X51" i="2"/>
  <c r="AQ51" i="2"/>
  <c r="BJ51" i="2"/>
  <c r="CC51" i="2"/>
  <c r="CV51" i="2"/>
  <c r="DO51" i="2"/>
  <c r="FA51" i="2"/>
  <c r="FT51" i="2"/>
  <c r="GM51" i="2"/>
  <c r="HF51" i="2"/>
  <c r="HY51" i="2"/>
  <c r="HM51" i="2"/>
  <c r="GT51" i="2"/>
  <c r="GA51" i="2"/>
  <c r="FH51" i="2"/>
  <c r="EO51" i="2"/>
  <c r="BF51" i="2"/>
  <c r="AX51" i="2"/>
  <c r="AM51" i="2"/>
  <c r="T51" i="2"/>
  <c r="AA50" i="2"/>
  <c r="AT50" i="2"/>
  <c r="BM50" i="2"/>
  <c r="CF50" i="2"/>
  <c r="CJ50" i="2"/>
  <c r="CY50" i="2"/>
  <c r="DR50" i="2"/>
  <c r="DV50" i="2"/>
  <c r="EK50" i="2"/>
  <c r="FD50" i="2"/>
  <c r="FW50" i="2"/>
  <c r="GP50" i="2"/>
  <c r="HI50" i="2"/>
  <c r="IB50" i="2"/>
  <c r="IU50" i="2"/>
  <c r="JN50" i="2"/>
  <c r="KK50" i="2"/>
  <c r="KG50" i="2"/>
  <c r="IR50" i="2"/>
  <c r="JK50" i="2"/>
  <c r="BY50" i="2"/>
  <c r="DK50" i="2"/>
  <c r="JR50" i="2"/>
  <c r="IF50" i="2"/>
  <c r="X50" i="2"/>
  <c r="AQ50" i="2"/>
  <c r="BJ50" i="2"/>
  <c r="CC50" i="2"/>
  <c r="CV50" i="2"/>
  <c r="DO50" i="2"/>
  <c r="FA50" i="2"/>
  <c r="FT50" i="2"/>
  <c r="GM50" i="2"/>
  <c r="HF50" i="2"/>
  <c r="HY50" i="2"/>
  <c r="GT50" i="2"/>
  <c r="GA50" i="2"/>
  <c r="FH50" i="2"/>
  <c r="EO50" i="2"/>
  <c r="AX50" i="2"/>
  <c r="AM50" i="2"/>
  <c r="AA49" i="2"/>
  <c r="AE49" i="2"/>
  <c r="AT49" i="2"/>
  <c r="BQ49" i="2"/>
  <c r="CF49" i="2"/>
  <c r="CJ49" i="2"/>
  <c r="DR49" i="2"/>
  <c r="DV49" i="2"/>
  <c r="FD49" i="2"/>
  <c r="GP49" i="2"/>
  <c r="IB49" i="2"/>
  <c r="IU49" i="2"/>
  <c r="JN49" i="2"/>
  <c r="KK49" i="2"/>
  <c r="JK49" i="2"/>
  <c r="KD49" i="2"/>
  <c r="BY49" i="2"/>
  <c r="DK49" i="2"/>
  <c r="JR49" i="2"/>
  <c r="IY49" i="2"/>
  <c r="IF49" i="2"/>
  <c r="X49" i="2"/>
  <c r="AQ49" i="2"/>
  <c r="BJ49" i="2"/>
  <c r="CC49" i="2"/>
  <c r="CV49" i="2"/>
  <c r="DO49" i="2"/>
  <c r="FA49" i="2"/>
  <c r="FT49" i="2"/>
  <c r="GM49" i="2"/>
  <c r="HF49" i="2"/>
  <c r="HY49" i="2"/>
  <c r="HM49" i="2"/>
  <c r="GT49" i="2"/>
  <c r="GA49" i="2"/>
  <c r="FH49" i="2"/>
  <c r="EO49" i="2"/>
  <c r="BF49" i="2"/>
  <c r="AX49" i="2"/>
  <c r="AM49" i="2"/>
  <c r="T49" i="2"/>
  <c r="AA48" i="2"/>
  <c r="AE48" i="2"/>
  <c r="AT48" i="2"/>
  <c r="CF48" i="2"/>
  <c r="CJ48" i="2"/>
  <c r="DR48" i="2"/>
  <c r="DV48" i="2"/>
  <c r="FD48" i="2"/>
  <c r="GP48" i="2"/>
  <c r="HI48" i="2"/>
  <c r="IB48" i="2"/>
  <c r="JK48" i="2"/>
  <c r="KD48" i="2"/>
  <c r="BY48" i="2"/>
  <c r="DK48" i="2"/>
  <c r="JR48" i="2"/>
  <c r="IF48" i="2"/>
  <c r="X48" i="2"/>
  <c r="AQ48" i="2"/>
  <c r="CC48" i="2"/>
  <c r="DO48" i="2"/>
  <c r="FA48" i="2"/>
  <c r="FT48" i="2"/>
  <c r="GM48" i="2"/>
  <c r="HF48" i="2"/>
  <c r="HY48" i="2"/>
  <c r="BF48" i="2"/>
  <c r="AX48" i="2"/>
  <c r="AM48" i="2"/>
  <c r="T48" i="2"/>
  <c r="AA47" i="2"/>
  <c r="AE47" i="2"/>
  <c r="BM47" i="2"/>
  <c r="BQ47" i="2"/>
  <c r="CJ47" i="2"/>
  <c r="CY47" i="2"/>
  <c r="DV47" i="2"/>
  <c r="EK47" i="2"/>
  <c r="FW47" i="2"/>
  <c r="HI47" i="2"/>
  <c r="IU47" i="2"/>
  <c r="KK47" i="2"/>
  <c r="KG47" i="2"/>
  <c r="IR47" i="2"/>
  <c r="JK47" i="2"/>
  <c r="KD47" i="2"/>
  <c r="BY47" i="2"/>
  <c r="DK47" i="2"/>
  <c r="JR47" i="2"/>
  <c r="IY47" i="2"/>
  <c r="IF47" i="2"/>
  <c r="X47" i="2"/>
  <c r="AQ47" i="2"/>
  <c r="BJ47" i="2"/>
  <c r="CC47" i="2"/>
  <c r="CV47" i="2"/>
  <c r="DO47" i="2"/>
  <c r="FA47" i="2"/>
  <c r="FT47" i="2"/>
  <c r="GM47" i="2"/>
  <c r="HF47" i="2"/>
  <c r="HY47" i="2"/>
  <c r="HM47" i="2"/>
  <c r="GT47" i="2"/>
  <c r="GA47" i="2"/>
  <c r="FH47" i="2"/>
  <c r="EO47" i="2"/>
  <c r="BF47" i="2"/>
  <c r="AX47" i="2"/>
  <c r="AM47" i="2"/>
  <c r="T47" i="2"/>
  <c r="AA46" i="2"/>
  <c r="AE46" i="2"/>
  <c r="AT46" i="2"/>
  <c r="BM46" i="2"/>
  <c r="BQ46" i="2"/>
  <c r="CF46" i="2"/>
  <c r="CJ46" i="2"/>
  <c r="CY46" i="2"/>
  <c r="DR46" i="2"/>
  <c r="DV46" i="2"/>
  <c r="EK46" i="2"/>
  <c r="FD46" i="2"/>
  <c r="FW46" i="2"/>
  <c r="GP46" i="2"/>
  <c r="HI46" i="2"/>
  <c r="IB46" i="2"/>
  <c r="IU46" i="2"/>
  <c r="JN46" i="2"/>
  <c r="KG46" i="2"/>
  <c r="IR46" i="2"/>
  <c r="KD46" i="2"/>
  <c r="BY46" i="2"/>
  <c r="DK46" i="2"/>
  <c r="JR46" i="2"/>
  <c r="IY46" i="2"/>
  <c r="IF46" i="2"/>
  <c r="X46" i="2"/>
  <c r="AQ46" i="2"/>
  <c r="BJ46" i="2"/>
  <c r="CC46" i="2"/>
  <c r="CV46" i="2"/>
  <c r="DO46" i="2"/>
  <c r="FA46" i="2"/>
  <c r="FT46" i="2"/>
  <c r="GM46" i="2"/>
  <c r="HF46" i="2"/>
  <c r="HY46" i="2"/>
  <c r="HM46" i="2"/>
  <c r="GT46" i="2"/>
  <c r="GA46" i="2"/>
  <c r="FH46" i="2"/>
  <c r="EO46" i="2"/>
  <c r="BF46" i="2"/>
  <c r="AX46" i="2"/>
  <c r="AM46" i="2"/>
  <c r="T46" i="2"/>
  <c r="AE45" i="2"/>
  <c r="BM45" i="2"/>
  <c r="BQ45" i="2"/>
  <c r="CY45" i="2"/>
  <c r="DR45" i="2"/>
  <c r="DV45" i="2"/>
  <c r="EK45" i="2"/>
  <c r="FW45" i="2"/>
  <c r="HI45" i="2"/>
  <c r="IU45" i="2"/>
  <c r="KK45" i="2"/>
  <c r="KG45" i="2"/>
  <c r="IR45" i="2"/>
  <c r="JK45" i="2"/>
  <c r="IY45" i="2"/>
  <c r="IF45" i="2"/>
  <c r="AQ45" i="2"/>
  <c r="CC45" i="2"/>
  <c r="DO45" i="2"/>
  <c r="FA45" i="2"/>
  <c r="FT45" i="2"/>
  <c r="GM45" i="2"/>
  <c r="HF45" i="2"/>
  <c r="HY45" i="2"/>
  <c r="HM45" i="2"/>
  <c r="GA45" i="2"/>
  <c r="EO45" i="2"/>
  <c r="BF45" i="2"/>
  <c r="AX45" i="2"/>
  <c r="T45" i="2"/>
  <c r="BM44" i="2"/>
  <c r="BQ44" i="2"/>
  <c r="CJ44" i="2"/>
  <c r="CY44" i="2"/>
  <c r="EK44" i="2"/>
  <c r="FW44" i="2"/>
  <c r="HI44" i="2"/>
  <c r="IU44" i="2"/>
  <c r="KK44" i="2"/>
  <c r="KG44" i="2"/>
  <c r="IR44" i="2"/>
  <c r="JK44" i="2"/>
  <c r="KD44" i="2"/>
  <c r="BY44" i="2"/>
  <c r="IY44" i="2"/>
  <c r="X44" i="2"/>
  <c r="AQ44" i="2"/>
  <c r="CC44" i="2"/>
  <c r="CV44" i="2"/>
  <c r="DO44" i="2"/>
  <c r="FA44" i="2"/>
  <c r="FT44" i="2"/>
  <c r="GM44" i="2"/>
  <c r="HF44" i="2"/>
  <c r="HM44" i="2"/>
  <c r="GA44" i="2"/>
  <c r="EO44" i="2"/>
  <c r="AM44" i="2"/>
  <c r="AA43" i="2"/>
  <c r="AE43" i="2"/>
  <c r="AT43" i="2"/>
  <c r="BM43" i="2"/>
  <c r="BQ43" i="2"/>
  <c r="CJ43" i="2"/>
  <c r="CY43" i="2"/>
  <c r="DR43" i="2"/>
  <c r="DV43" i="2"/>
  <c r="EK43" i="2"/>
  <c r="FW43" i="2"/>
  <c r="HI43" i="2"/>
  <c r="IU43" i="2"/>
  <c r="KK43" i="2"/>
  <c r="KG43" i="2"/>
  <c r="IR43" i="2"/>
  <c r="JK43" i="2"/>
  <c r="KD43" i="2"/>
  <c r="BY43" i="2"/>
  <c r="DK43" i="2"/>
  <c r="JR43" i="2"/>
  <c r="IY43" i="2"/>
  <c r="IF43" i="2"/>
  <c r="X43" i="2"/>
  <c r="AQ43" i="2"/>
  <c r="BJ43" i="2"/>
  <c r="CC43" i="2"/>
  <c r="CV43" i="2"/>
  <c r="DO43" i="2"/>
  <c r="FA43" i="2"/>
  <c r="FT43" i="2"/>
  <c r="GM43" i="2"/>
  <c r="HF43" i="2"/>
  <c r="HY43" i="2"/>
  <c r="HM43" i="2"/>
  <c r="GT43" i="2"/>
  <c r="GA43" i="2"/>
  <c r="FH43" i="2"/>
  <c r="EO43" i="2"/>
  <c r="BF43" i="2"/>
  <c r="AX43" i="2"/>
  <c r="AM43" i="2"/>
  <c r="T43" i="2"/>
  <c r="AA42" i="2"/>
  <c r="AE42" i="2"/>
  <c r="BM42" i="2"/>
  <c r="BQ42" i="2"/>
  <c r="CJ42" i="2"/>
  <c r="CY42" i="2"/>
  <c r="DR42" i="2"/>
  <c r="DV42" i="2"/>
  <c r="EK42" i="2"/>
  <c r="FW42" i="2"/>
  <c r="HI42" i="2"/>
  <c r="IU42" i="2"/>
  <c r="KG42" i="2"/>
  <c r="IR42" i="2"/>
  <c r="JK42" i="2"/>
  <c r="BY42" i="2"/>
  <c r="DK42" i="2"/>
  <c r="JR42" i="2"/>
  <c r="IY42" i="2"/>
  <c r="IF42" i="2"/>
  <c r="X42" i="2"/>
  <c r="AQ42" i="2"/>
  <c r="BJ42" i="2"/>
  <c r="CC42" i="2"/>
  <c r="CV42" i="2"/>
  <c r="DO42" i="2"/>
  <c r="FA42" i="2"/>
  <c r="FT42" i="2"/>
  <c r="GM42" i="2"/>
  <c r="HF42" i="2"/>
  <c r="HY42" i="2"/>
  <c r="HM42" i="2"/>
  <c r="GT42" i="2"/>
  <c r="GA42" i="2"/>
  <c r="FH42" i="2"/>
  <c r="EO42" i="2"/>
  <c r="BF42" i="2"/>
  <c r="AX42" i="2"/>
  <c r="AM42" i="2"/>
  <c r="T42" i="2"/>
  <c r="AE41" i="2"/>
  <c r="AT41" i="2"/>
  <c r="CF41" i="2"/>
  <c r="CJ41" i="2"/>
  <c r="DR41" i="2"/>
  <c r="DV41" i="2"/>
  <c r="FD41" i="2"/>
  <c r="GP41" i="2"/>
  <c r="IB41" i="2"/>
  <c r="IU41" i="2"/>
  <c r="JN41" i="2"/>
  <c r="JK41" i="2"/>
  <c r="KD41" i="2"/>
  <c r="BY41" i="2"/>
  <c r="DK41" i="2"/>
  <c r="JR41" i="2"/>
  <c r="IF41" i="2"/>
  <c r="X41" i="2"/>
  <c r="AQ41" i="2"/>
  <c r="BJ41" i="2"/>
  <c r="CC41" i="2"/>
  <c r="CV41" i="2"/>
  <c r="DO41" i="2"/>
  <c r="FA41" i="2"/>
  <c r="GM41" i="2"/>
  <c r="HY41" i="2"/>
  <c r="GT41" i="2"/>
  <c r="FH41" i="2"/>
  <c r="AX41" i="2"/>
  <c r="AM41" i="2"/>
  <c r="AA40" i="2"/>
  <c r="AT40" i="2"/>
  <c r="CF40" i="2"/>
  <c r="CJ40" i="2"/>
  <c r="DR40" i="2"/>
  <c r="DV40" i="2"/>
  <c r="FD40" i="2"/>
  <c r="GP40" i="2"/>
  <c r="IB40" i="2"/>
  <c r="JK40" i="2"/>
  <c r="KD40" i="2"/>
  <c r="BY40" i="2"/>
  <c r="DK40" i="2"/>
  <c r="GH40" i="2"/>
  <c r="JR40" i="2"/>
  <c r="X40" i="2"/>
  <c r="BJ40" i="2"/>
  <c r="CC40" i="2"/>
  <c r="CV40" i="2"/>
  <c r="DO40" i="2"/>
  <c r="FA40" i="2"/>
  <c r="GM40" i="2"/>
  <c r="HF40" i="2"/>
  <c r="HY40" i="2"/>
  <c r="GT40" i="2"/>
  <c r="FH40" i="2"/>
  <c r="BF40" i="2"/>
  <c r="AX40" i="2"/>
  <c r="AM40" i="2"/>
  <c r="AA39" i="2"/>
  <c r="AE39" i="2"/>
  <c r="AT39" i="2"/>
  <c r="BQ39" i="2"/>
  <c r="CF39" i="2"/>
  <c r="CJ39" i="2"/>
  <c r="DR39" i="2"/>
  <c r="DV39" i="2"/>
  <c r="EK39" i="2"/>
  <c r="FD39" i="2"/>
  <c r="GP39" i="2"/>
  <c r="IB39" i="2"/>
  <c r="JN39" i="2"/>
  <c r="KK39" i="2"/>
  <c r="JK39" i="2"/>
  <c r="KD39" i="2"/>
  <c r="BY39" i="2"/>
  <c r="DK39" i="2"/>
  <c r="JR39" i="2"/>
  <c r="IY39" i="2"/>
  <c r="IF39" i="2"/>
  <c r="X39" i="2"/>
  <c r="AQ39" i="2"/>
  <c r="BJ39" i="2"/>
  <c r="CC39" i="2"/>
  <c r="CV39" i="2"/>
  <c r="DO39" i="2"/>
  <c r="FA39" i="2"/>
  <c r="FT39" i="2"/>
  <c r="GM39" i="2"/>
  <c r="HF39" i="2"/>
  <c r="HY39" i="2"/>
  <c r="HM39" i="2"/>
  <c r="GT39" i="2"/>
  <c r="GA39" i="2"/>
  <c r="FH39" i="2"/>
  <c r="EO39" i="2"/>
  <c r="BF39" i="2"/>
  <c r="AX39" i="2"/>
  <c r="AM39" i="2"/>
  <c r="T39" i="2"/>
  <c r="AA38" i="2"/>
  <c r="AE38" i="2"/>
  <c r="AT38" i="2"/>
  <c r="BM38" i="2"/>
  <c r="BQ38" i="2"/>
  <c r="CJ38" i="2"/>
  <c r="CY38" i="2"/>
  <c r="DV38" i="2"/>
  <c r="EK38" i="2"/>
  <c r="FW38" i="2"/>
  <c r="HI38" i="2"/>
  <c r="IU38" i="2"/>
  <c r="JN38" i="2"/>
  <c r="KK38" i="2"/>
  <c r="KG38" i="2"/>
  <c r="IR38" i="2"/>
  <c r="KD38" i="2"/>
  <c r="BY38" i="2"/>
  <c r="DK38" i="2"/>
  <c r="IY38" i="2"/>
  <c r="IF38" i="2"/>
  <c r="X38" i="2"/>
  <c r="AQ38" i="2"/>
  <c r="BJ38" i="2"/>
  <c r="CC38" i="2"/>
  <c r="CV38" i="2"/>
  <c r="DO38" i="2"/>
  <c r="FA38" i="2"/>
  <c r="FT38" i="2"/>
  <c r="GM38" i="2"/>
  <c r="HF38" i="2"/>
  <c r="HY38" i="2"/>
  <c r="HM38" i="2"/>
  <c r="GT38" i="2"/>
  <c r="GA38" i="2"/>
  <c r="FH38" i="2"/>
  <c r="EO38" i="2"/>
  <c r="BF38" i="2"/>
  <c r="AX38" i="2"/>
  <c r="AM38" i="2"/>
  <c r="T38" i="2"/>
  <c r="AA37" i="2"/>
  <c r="AE37" i="2"/>
  <c r="BM37" i="2"/>
  <c r="BQ37" i="2"/>
  <c r="CJ37" i="2"/>
  <c r="CY37" i="2"/>
  <c r="DR37" i="2"/>
  <c r="DV37" i="2"/>
  <c r="EK37" i="2"/>
  <c r="FW37" i="2"/>
  <c r="HI37" i="2"/>
  <c r="IU37" i="2"/>
  <c r="KG37" i="2"/>
  <c r="IR37" i="2"/>
  <c r="KD37" i="2"/>
  <c r="BY37" i="2"/>
  <c r="DK37" i="2"/>
  <c r="JR37" i="2"/>
  <c r="IF37" i="2"/>
  <c r="X37" i="2"/>
  <c r="BJ37" i="2"/>
  <c r="CV37" i="2"/>
  <c r="FT37" i="2"/>
  <c r="HF37" i="2"/>
  <c r="HM37" i="2"/>
  <c r="GT37" i="2"/>
  <c r="GA37" i="2"/>
  <c r="FH37" i="2"/>
  <c r="AX37" i="2"/>
  <c r="AM37" i="2"/>
  <c r="T37" i="2"/>
  <c r="AA36" i="2"/>
  <c r="AE36" i="2"/>
  <c r="BM36" i="2"/>
  <c r="BQ36" i="2"/>
  <c r="CJ36" i="2"/>
  <c r="CY36" i="2"/>
  <c r="EK36" i="2"/>
  <c r="FW36" i="2"/>
  <c r="HI36" i="2"/>
  <c r="KK36" i="2"/>
  <c r="JK36" i="2"/>
  <c r="KD36" i="2"/>
  <c r="BY36" i="2"/>
  <c r="DK36" i="2"/>
  <c r="IY36" i="2"/>
  <c r="X36" i="2"/>
  <c r="AQ36" i="2"/>
  <c r="BJ36" i="2"/>
  <c r="CC36" i="2"/>
  <c r="CV36" i="2"/>
  <c r="DO36" i="2"/>
  <c r="FT36" i="2"/>
  <c r="GM36" i="2"/>
  <c r="HY36" i="2"/>
  <c r="GA36" i="2"/>
  <c r="EO36" i="2"/>
  <c r="BF36" i="2"/>
  <c r="AM36" i="2"/>
  <c r="T36" i="2"/>
  <c r="AT35" i="2"/>
  <c r="BM35" i="2"/>
  <c r="BQ35" i="2"/>
  <c r="CF35" i="2"/>
  <c r="CJ35" i="2"/>
  <c r="CY35" i="2"/>
  <c r="DR35" i="2"/>
  <c r="DV35" i="2"/>
  <c r="EK35" i="2"/>
  <c r="FD35" i="2"/>
  <c r="FW35" i="2"/>
  <c r="GP35" i="2"/>
  <c r="HI35" i="2"/>
  <c r="IB35" i="2"/>
  <c r="IU35" i="2"/>
  <c r="JN35" i="2"/>
  <c r="KG35" i="2"/>
  <c r="IR35" i="2"/>
  <c r="JK35" i="2"/>
  <c r="KD35" i="2"/>
  <c r="BY35" i="2"/>
  <c r="DK35" i="2"/>
  <c r="JR35" i="2"/>
  <c r="IF35" i="2"/>
  <c r="X35" i="2"/>
  <c r="AQ35" i="2"/>
  <c r="CC35" i="2"/>
  <c r="DO35" i="2"/>
  <c r="FA35" i="2"/>
  <c r="GM35" i="2"/>
  <c r="HY35" i="2"/>
  <c r="GT35" i="2"/>
  <c r="FH35" i="2"/>
  <c r="BF35" i="2"/>
  <c r="AX35" i="2"/>
  <c r="AM35" i="2"/>
  <c r="AE34" i="2"/>
  <c r="AT34" i="2"/>
  <c r="BM34" i="2"/>
  <c r="BQ34" i="2"/>
  <c r="CF34" i="2"/>
  <c r="CJ34" i="2"/>
  <c r="CY34" i="2"/>
  <c r="DR34" i="2"/>
  <c r="EK34" i="2"/>
  <c r="FD34" i="2"/>
  <c r="FW34" i="2"/>
  <c r="GP34" i="2"/>
  <c r="HI34" i="2"/>
  <c r="IB34" i="2"/>
  <c r="IU34" i="2"/>
  <c r="JN34" i="2"/>
  <c r="KK34" i="2"/>
  <c r="KG34" i="2"/>
  <c r="IR34" i="2"/>
  <c r="JK34" i="2"/>
  <c r="BY34" i="2"/>
  <c r="IY34" i="2"/>
  <c r="AQ34" i="2"/>
  <c r="CC34" i="2"/>
  <c r="DO34" i="2"/>
  <c r="FA34" i="2"/>
  <c r="GM34" i="2"/>
  <c r="HF34" i="2"/>
  <c r="HY34" i="2"/>
  <c r="HM34" i="2"/>
  <c r="GA34" i="2"/>
  <c r="EO34" i="2"/>
  <c r="BF34" i="2"/>
  <c r="AX34" i="2"/>
  <c r="T34" i="2"/>
  <c r="AA33" i="2"/>
  <c r="AE33" i="2"/>
  <c r="BQ33" i="2"/>
  <c r="CJ33" i="2"/>
  <c r="DV33" i="2"/>
  <c r="IU33" i="2"/>
  <c r="KK33" i="2"/>
  <c r="JK33" i="2"/>
  <c r="KD33" i="2"/>
  <c r="BY33" i="2"/>
  <c r="DK33" i="2"/>
  <c r="JR33" i="2"/>
  <c r="IY33" i="2"/>
  <c r="IF33" i="2"/>
  <c r="X33" i="2"/>
  <c r="AQ33" i="2"/>
  <c r="BJ33" i="2"/>
  <c r="CC33" i="2"/>
  <c r="CV33" i="2"/>
  <c r="DO33" i="2"/>
  <c r="FA33" i="2"/>
  <c r="FT33" i="2"/>
  <c r="GM33" i="2"/>
  <c r="HF33" i="2"/>
  <c r="HY33" i="2"/>
  <c r="HM33" i="2"/>
  <c r="GT33" i="2"/>
  <c r="GA33" i="2"/>
  <c r="FH33" i="2"/>
  <c r="EO33" i="2"/>
  <c r="BF33" i="2"/>
  <c r="AX33" i="2"/>
  <c r="AM33" i="2"/>
  <c r="T33" i="2"/>
  <c r="AA32" i="2"/>
  <c r="AE32" i="2"/>
  <c r="CF32" i="2"/>
  <c r="CJ32" i="2"/>
  <c r="DV32" i="2"/>
  <c r="GP32" i="2"/>
  <c r="HI32" i="2"/>
  <c r="IB32" i="2"/>
  <c r="JN32" i="2"/>
  <c r="JK32" i="2"/>
  <c r="KD32" i="2"/>
  <c r="BY32" i="2"/>
  <c r="DK32" i="2"/>
  <c r="JR32" i="2"/>
  <c r="IF32" i="2"/>
  <c r="X32" i="2"/>
  <c r="AQ32" i="2"/>
  <c r="BJ32" i="2"/>
  <c r="CV32" i="2"/>
  <c r="DO32" i="2"/>
  <c r="FA32" i="2"/>
  <c r="FT32" i="2"/>
  <c r="HF32" i="2"/>
  <c r="HY32" i="2"/>
  <c r="GT32" i="2"/>
  <c r="FH32" i="2"/>
  <c r="BF32" i="2"/>
  <c r="AX32" i="2"/>
  <c r="AM32" i="2"/>
  <c r="T32" i="2"/>
  <c r="AA31" i="2"/>
  <c r="AE31" i="2"/>
  <c r="AT31" i="2"/>
  <c r="BM31" i="2"/>
  <c r="CF31" i="2"/>
  <c r="CJ31" i="2"/>
  <c r="CY31" i="2"/>
  <c r="DR31" i="2"/>
  <c r="DV31" i="2"/>
  <c r="EK31" i="2"/>
  <c r="FD31" i="2"/>
  <c r="FW31" i="2"/>
  <c r="GP31" i="2"/>
  <c r="HI31" i="2"/>
  <c r="IB31" i="2"/>
  <c r="IU31" i="2"/>
  <c r="JN31" i="2"/>
  <c r="KG31" i="2"/>
  <c r="IR31" i="2"/>
  <c r="KD31" i="2"/>
  <c r="BY31" i="2"/>
  <c r="DK31" i="2"/>
  <c r="JR31" i="2"/>
  <c r="IF31" i="2"/>
  <c r="X31" i="2"/>
  <c r="BJ31" i="2"/>
  <c r="CV31" i="2"/>
  <c r="DO31" i="2"/>
  <c r="FT31" i="2"/>
  <c r="HF31" i="2"/>
  <c r="GT31" i="2"/>
  <c r="GA31" i="2"/>
  <c r="FH31" i="2"/>
  <c r="EO31" i="2"/>
  <c r="AX31" i="2"/>
  <c r="AM31" i="2"/>
  <c r="AE30" i="2"/>
  <c r="AT30" i="2"/>
  <c r="BM30" i="2"/>
  <c r="CF30" i="2"/>
  <c r="CJ30" i="2"/>
  <c r="CY30" i="2"/>
  <c r="DR30" i="2"/>
  <c r="DV30" i="2"/>
  <c r="EK30" i="2"/>
  <c r="FD30" i="2"/>
  <c r="FW30" i="2"/>
  <c r="GP30" i="2"/>
  <c r="HI30" i="2"/>
  <c r="IB30" i="2"/>
  <c r="IU30" i="2"/>
  <c r="JN30" i="2"/>
  <c r="KK30" i="2"/>
  <c r="KG30" i="2"/>
  <c r="IR30" i="2"/>
  <c r="KD30" i="2"/>
  <c r="BY30" i="2"/>
  <c r="DK30" i="2"/>
  <c r="JR30" i="2"/>
  <c r="IY30" i="2"/>
  <c r="IF30" i="2"/>
  <c r="X30" i="2"/>
  <c r="AQ30" i="2"/>
  <c r="CC30" i="2"/>
  <c r="DO30" i="2"/>
  <c r="FA30" i="2"/>
  <c r="GM30" i="2"/>
  <c r="HY30" i="2"/>
  <c r="GT30" i="2"/>
  <c r="FH30" i="2"/>
  <c r="BF30" i="2"/>
  <c r="AX30" i="2"/>
  <c r="AM30" i="2"/>
  <c r="AA29" i="2"/>
  <c r="AE29" i="2"/>
  <c r="BM29" i="2"/>
  <c r="BQ29" i="2"/>
  <c r="CJ29" i="2"/>
  <c r="CY29" i="2"/>
  <c r="DV29" i="2"/>
  <c r="EK29" i="2"/>
  <c r="FW29" i="2"/>
  <c r="HI29" i="2"/>
  <c r="IU29" i="2"/>
  <c r="KK29" i="2"/>
  <c r="KG29" i="2"/>
  <c r="IR29" i="2"/>
  <c r="JK29" i="2"/>
  <c r="KD29" i="2"/>
  <c r="BY29" i="2"/>
  <c r="DK29" i="2"/>
  <c r="JR29" i="2"/>
  <c r="IY29" i="2"/>
  <c r="IF29" i="2"/>
  <c r="X29" i="2"/>
  <c r="AQ29" i="2"/>
  <c r="BJ29" i="2"/>
  <c r="CC29" i="2"/>
  <c r="CV29" i="2"/>
  <c r="DO29" i="2"/>
  <c r="FA29" i="2"/>
  <c r="FT29" i="2"/>
  <c r="GM29" i="2"/>
  <c r="HF29" i="2"/>
  <c r="HY29" i="2"/>
  <c r="HM29" i="2"/>
  <c r="GT29" i="2"/>
  <c r="GA29" i="2"/>
  <c r="FH29" i="2"/>
  <c r="EO29" i="2"/>
  <c r="BF29" i="2"/>
  <c r="AX29" i="2"/>
  <c r="AM29" i="2"/>
  <c r="T29" i="2"/>
  <c r="AE28" i="2"/>
  <c r="BM28" i="2"/>
  <c r="BQ28" i="2"/>
  <c r="CJ28" i="2"/>
  <c r="CY28" i="2"/>
  <c r="EK28" i="2"/>
  <c r="FW28" i="2"/>
  <c r="HI28" i="2"/>
  <c r="IU28" i="2"/>
  <c r="KG28" i="2"/>
  <c r="IR28" i="2"/>
  <c r="KD28" i="2"/>
  <c r="BY28" i="2"/>
  <c r="AQ28" i="2"/>
  <c r="CC28" i="2"/>
  <c r="CV28" i="2"/>
  <c r="DO28" i="2"/>
  <c r="FT28" i="2"/>
  <c r="GM28" i="2"/>
  <c r="HF28" i="2"/>
  <c r="HM28" i="2"/>
  <c r="GA28" i="2"/>
  <c r="EO28" i="2"/>
  <c r="BF28" i="2"/>
  <c r="T28" i="2"/>
  <c r="AA27" i="2"/>
  <c r="AE27" i="2"/>
  <c r="BM27" i="2"/>
  <c r="BQ27" i="2"/>
  <c r="CJ27" i="2"/>
  <c r="CY27" i="2"/>
  <c r="DV27" i="2"/>
  <c r="EK27" i="2"/>
  <c r="FW27" i="2"/>
  <c r="HI27" i="2"/>
  <c r="IU27" i="2"/>
  <c r="KK27" i="2"/>
  <c r="KG27" i="2"/>
  <c r="IR27" i="2"/>
  <c r="JK27" i="2"/>
  <c r="KD27" i="2"/>
  <c r="BY27" i="2"/>
  <c r="DK27" i="2"/>
  <c r="JR27" i="2"/>
  <c r="IY27" i="2"/>
  <c r="IF27" i="2"/>
  <c r="X27" i="2"/>
  <c r="AQ27" i="2"/>
  <c r="BJ27" i="2"/>
  <c r="CC27" i="2"/>
  <c r="CV27" i="2"/>
  <c r="DO27" i="2"/>
  <c r="FA27" i="2"/>
  <c r="FT27" i="2"/>
  <c r="GM27" i="2"/>
  <c r="HF27" i="2"/>
  <c r="HY27" i="2"/>
  <c r="HM27" i="2"/>
  <c r="GT27" i="2"/>
  <c r="GA27" i="2"/>
  <c r="FH27" i="2"/>
  <c r="EO27" i="2"/>
  <c r="BF27" i="2"/>
  <c r="AX27" i="2"/>
  <c r="AM27" i="2"/>
  <c r="T27" i="2"/>
  <c r="AA26" i="2"/>
  <c r="AE26" i="2"/>
  <c r="AT26" i="2"/>
  <c r="BQ26" i="2"/>
  <c r="CF26" i="2"/>
  <c r="CJ26" i="2"/>
  <c r="DR26" i="2"/>
  <c r="DV26" i="2"/>
  <c r="EK26" i="2"/>
  <c r="FD26" i="2"/>
  <c r="GP26" i="2"/>
  <c r="IB26" i="2"/>
  <c r="IU26" i="2"/>
  <c r="JN26" i="2"/>
  <c r="KG26" i="2"/>
  <c r="JK26" i="2"/>
  <c r="BY26" i="2"/>
  <c r="DK26" i="2"/>
  <c r="JR26" i="2"/>
  <c r="IY26" i="2"/>
  <c r="IF26" i="2"/>
  <c r="X26" i="2"/>
  <c r="AQ26" i="2"/>
  <c r="BJ26" i="2"/>
  <c r="CC26" i="2"/>
  <c r="CV26" i="2"/>
  <c r="DO26" i="2"/>
  <c r="FA26" i="2"/>
  <c r="FT26" i="2"/>
  <c r="GM26" i="2"/>
  <c r="HF26" i="2"/>
  <c r="HY26" i="2"/>
  <c r="HM26" i="2"/>
  <c r="GT26" i="2"/>
  <c r="GA26" i="2"/>
  <c r="FH26" i="2"/>
  <c r="EO26" i="2"/>
  <c r="BF26" i="2"/>
  <c r="AX26" i="2"/>
  <c r="AM26" i="2"/>
  <c r="T26" i="2"/>
  <c r="AE25" i="2"/>
  <c r="AT25" i="2"/>
  <c r="BQ25" i="2"/>
  <c r="CF25" i="2"/>
  <c r="CJ25" i="2"/>
  <c r="DR25" i="2"/>
  <c r="DV25" i="2"/>
  <c r="FD25" i="2"/>
  <c r="GP25" i="2"/>
  <c r="IB25" i="2"/>
  <c r="IU25" i="2"/>
  <c r="JN25" i="2"/>
  <c r="KK25" i="2"/>
  <c r="JK25" i="2"/>
  <c r="JR25" i="2"/>
  <c r="IY25" i="2"/>
  <c r="IF25" i="2"/>
  <c r="AQ25" i="2"/>
  <c r="CC25" i="2"/>
  <c r="DO25" i="2"/>
  <c r="FA25" i="2"/>
  <c r="GM25" i="2"/>
  <c r="HY25" i="2"/>
  <c r="HM25" i="2"/>
  <c r="GA25" i="2"/>
  <c r="EO25" i="2"/>
  <c r="BF25" i="2"/>
  <c r="T25" i="2"/>
  <c r="AA24" i="2"/>
  <c r="AE24" i="2"/>
  <c r="AT24" i="2"/>
  <c r="CF24" i="2"/>
  <c r="DR24" i="2"/>
  <c r="GP24" i="2"/>
  <c r="HI24" i="2"/>
  <c r="IB24" i="2"/>
  <c r="JK24" i="2"/>
  <c r="KD24" i="2"/>
  <c r="EV24" i="2"/>
  <c r="BB24" i="2"/>
  <c r="JR24" i="2"/>
  <c r="X24" i="2"/>
  <c r="AQ24" i="2"/>
  <c r="BJ24" i="2"/>
  <c r="CC24" i="2"/>
  <c r="CV24" i="2"/>
  <c r="DO24" i="2"/>
  <c r="FA24" i="2"/>
  <c r="FT24" i="2"/>
  <c r="HF24" i="2"/>
  <c r="HY24" i="2"/>
  <c r="FH24" i="2"/>
  <c r="BF24" i="2"/>
  <c r="AX24" i="2"/>
  <c r="AM24" i="2"/>
  <c r="T24" i="2"/>
  <c r="AA23" i="2"/>
  <c r="AE23" i="2"/>
  <c r="AT23" i="2"/>
  <c r="BM23" i="2"/>
  <c r="BQ23" i="2"/>
  <c r="CF23" i="2"/>
  <c r="CY23" i="2"/>
  <c r="DR23" i="2"/>
  <c r="DV23" i="2"/>
  <c r="EK23" i="2"/>
  <c r="FD23" i="2"/>
  <c r="FW23" i="2"/>
  <c r="GP23" i="2"/>
  <c r="HI23" i="2"/>
  <c r="IB23" i="2"/>
  <c r="IU23" i="2"/>
  <c r="JN23" i="2"/>
  <c r="KK23" i="2"/>
  <c r="KG23" i="2"/>
  <c r="IR23" i="2"/>
  <c r="KD23" i="2"/>
  <c r="DZ23" i="2"/>
  <c r="IY23" i="2"/>
  <c r="AQ23" i="2"/>
  <c r="BJ23" i="2"/>
  <c r="CC23" i="2"/>
  <c r="CV23" i="2"/>
  <c r="FT23" i="2"/>
  <c r="HF23" i="2"/>
  <c r="HM23" i="2"/>
  <c r="GA23" i="2"/>
  <c r="EO23" i="2"/>
  <c r="BF23" i="2"/>
  <c r="AX23" i="2"/>
  <c r="T23" i="2"/>
  <c r="AA22" i="2"/>
  <c r="AE22" i="2"/>
  <c r="AT22" i="2"/>
  <c r="BQ22" i="2"/>
  <c r="CF22" i="2"/>
  <c r="CJ22" i="2"/>
  <c r="CY22" i="2"/>
  <c r="DR22" i="2"/>
  <c r="DV22" i="2"/>
  <c r="FD22" i="2"/>
  <c r="GP22" i="2"/>
  <c r="HI22" i="2"/>
  <c r="IB22" i="2"/>
  <c r="JN22" i="2"/>
  <c r="KK22" i="2"/>
  <c r="KD22" i="2"/>
  <c r="BY22" i="2"/>
  <c r="DK22" i="2"/>
  <c r="JR22" i="2"/>
  <c r="IY22" i="2"/>
  <c r="IF22" i="2"/>
  <c r="X22" i="2"/>
  <c r="AQ22" i="2"/>
  <c r="BJ22" i="2"/>
  <c r="CC22" i="2"/>
  <c r="CV22" i="2"/>
  <c r="DO22" i="2"/>
  <c r="FA22" i="2"/>
  <c r="FT22" i="2"/>
  <c r="GM22" i="2"/>
  <c r="HF22" i="2"/>
  <c r="HY22" i="2"/>
  <c r="HM22" i="2"/>
  <c r="GT22" i="2"/>
  <c r="GA22" i="2"/>
  <c r="FH22" i="2"/>
  <c r="EO22" i="2"/>
  <c r="BF22" i="2"/>
  <c r="AX22" i="2"/>
  <c r="AM22" i="2"/>
  <c r="T22" i="2"/>
  <c r="AE21" i="2"/>
  <c r="BM21" i="2"/>
  <c r="BQ21" i="2"/>
  <c r="CY21" i="2"/>
  <c r="DR21" i="2"/>
  <c r="DV21" i="2"/>
  <c r="EK21" i="2"/>
  <c r="FW21" i="2"/>
  <c r="HI21" i="2"/>
  <c r="IU21" i="2"/>
  <c r="KK21" i="2"/>
  <c r="KG21" i="2"/>
  <c r="IR21" i="2"/>
  <c r="JK21" i="2"/>
  <c r="JR21" i="2"/>
  <c r="IY21" i="2"/>
  <c r="AQ21" i="2"/>
  <c r="CC21" i="2"/>
  <c r="CV21" i="2"/>
  <c r="DO21" i="2"/>
  <c r="FA21" i="2"/>
  <c r="GM21" i="2"/>
  <c r="HY21" i="2"/>
  <c r="HM21" i="2"/>
  <c r="GT21" i="2"/>
  <c r="GA21" i="2"/>
  <c r="FH21" i="2"/>
  <c r="EO21" i="2"/>
  <c r="BF21" i="2"/>
  <c r="T21" i="2"/>
  <c r="AA20" i="2"/>
  <c r="AE20" i="2"/>
  <c r="BM20" i="2"/>
  <c r="BQ20" i="2"/>
  <c r="CJ20" i="2"/>
  <c r="EK20" i="2"/>
  <c r="FW20" i="2"/>
  <c r="HI20" i="2"/>
  <c r="IU20" i="2"/>
  <c r="KK20" i="2"/>
  <c r="KG20" i="2"/>
  <c r="IR20" i="2"/>
  <c r="JK20" i="2"/>
  <c r="KD20" i="2"/>
  <c r="BY20" i="2"/>
  <c r="DK20" i="2"/>
  <c r="IY20" i="2"/>
  <c r="X20" i="2"/>
  <c r="AQ20" i="2"/>
  <c r="BJ20" i="2"/>
  <c r="CC20" i="2"/>
  <c r="CV20" i="2"/>
  <c r="DO20" i="2"/>
  <c r="FA20" i="2"/>
  <c r="FT20" i="2"/>
  <c r="GM20" i="2"/>
  <c r="HF20" i="2"/>
  <c r="HY20" i="2"/>
  <c r="HM20" i="2"/>
  <c r="GA20" i="2"/>
  <c r="EO20" i="2"/>
  <c r="BF20" i="2"/>
  <c r="AM20" i="2"/>
  <c r="BQ19" i="2"/>
  <c r="DR19" i="2"/>
  <c r="DV19" i="2"/>
  <c r="EK19" i="2"/>
  <c r="FD19" i="2"/>
  <c r="GP19" i="2"/>
  <c r="HI19" i="2"/>
  <c r="IB19" i="2"/>
  <c r="JN19" i="2"/>
  <c r="KK19" i="2"/>
  <c r="KG19" i="2"/>
  <c r="JK19" i="2"/>
  <c r="KD19" i="2"/>
  <c r="BY19" i="2"/>
  <c r="DK19" i="2"/>
  <c r="EV19" i="2"/>
  <c r="GH19" i="2"/>
  <c r="HA19" i="2"/>
  <c r="HT19" i="2"/>
  <c r="DZ19" i="2"/>
  <c r="ES19" i="2"/>
  <c r="GX19" i="2"/>
  <c r="HQ19" i="2"/>
  <c r="JR19" i="2"/>
  <c r="IY19" i="2"/>
  <c r="IF19" i="2"/>
  <c r="DO19" i="2"/>
  <c r="FA19" i="2"/>
  <c r="FT19" i="2"/>
  <c r="GM19" i="2"/>
  <c r="HF19" i="2"/>
  <c r="HY19" i="2"/>
  <c r="HM19" i="2"/>
  <c r="GT19" i="2"/>
  <c r="GA19" i="2"/>
  <c r="FH19" i="2"/>
  <c r="EO19" i="2"/>
  <c r="BF19" i="2"/>
  <c r="AM19" i="2"/>
  <c r="BQ18" i="2"/>
  <c r="CJ18" i="2"/>
  <c r="DR18" i="2"/>
  <c r="DV18" i="2"/>
  <c r="FD18" i="2"/>
  <c r="FW18" i="2"/>
  <c r="GP18" i="2"/>
  <c r="IB18" i="2"/>
  <c r="IU18" i="2"/>
  <c r="JN18" i="2"/>
  <c r="KK18" i="2"/>
  <c r="KG18" i="2"/>
  <c r="IR18" i="2"/>
  <c r="JK18" i="2"/>
  <c r="KD18" i="2"/>
  <c r="BY18" i="2"/>
  <c r="DK18" i="2"/>
  <c r="EC18" i="2"/>
  <c r="EV18" i="2"/>
  <c r="GH18" i="2"/>
  <c r="HA18" i="2"/>
  <c r="HT18" i="2"/>
  <c r="JF18" i="2"/>
  <c r="FL18" i="2"/>
  <c r="GE18" i="2"/>
  <c r="GX18" i="2"/>
  <c r="IJ18" i="2"/>
  <c r="JR18" i="2"/>
  <c r="IY18" i="2"/>
  <c r="IF18" i="2"/>
  <c r="DO18" i="2"/>
  <c r="FT18" i="2"/>
  <c r="GM18" i="2"/>
  <c r="HF18" i="2"/>
  <c r="HY18" i="2"/>
  <c r="HM18" i="2"/>
  <c r="GT18" i="2"/>
  <c r="GA18" i="2"/>
  <c r="FH18" i="2"/>
  <c r="EO18" i="2"/>
  <c r="BF18" i="2"/>
  <c r="AX18" i="2"/>
  <c r="AM18" i="2"/>
  <c r="AE17" i="2"/>
  <c r="CJ17" i="2"/>
  <c r="DR17" i="2"/>
  <c r="DV17" i="2"/>
  <c r="EK17" i="2"/>
  <c r="FD17" i="2"/>
  <c r="FW17" i="2"/>
  <c r="GP17" i="2"/>
  <c r="IB17" i="2"/>
  <c r="IU17" i="2"/>
  <c r="JN17" i="2"/>
  <c r="KK17" i="2"/>
  <c r="KG17" i="2"/>
  <c r="IR17" i="2"/>
  <c r="KD17" i="2"/>
  <c r="BY17" i="2"/>
  <c r="DK17" i="2"/>
  <c r="EC17" i="2"/>
  <c r="FO17" i="2"/>
  <c r="HT17" i="2"/>
  <c r="IM17" i="2"/>
  <c r="FL17" i="2"/>
  <c r="JR17" i="2"/>
  <c r="IY17" i="2"/>
  <c r="DO17" i="2"/>
  <c r="FA17" i="2"/>
  <c r="FT17" i="2"/>
  <c r="GM17" i="2"/>
  <c r="HF17" i="2"/>
  <c r="HY17" i="2"/>
  <c r="HM17" i="2"/>
  <c r="GT17" i="2"/>
  <c r="GA17" i="2"/>
  <c r="FH17" i="2"/>
  <c r="EO17" i="2"/>
  <c r="T17" i="2"/>
  <c r="CJ16" i="2"/>
  <c r="DR16" i="2"/>
  <c r="DV16" i="2"/>
  <c r="EK16" i="2"/>
  <c r="FW16" i="2"/>
  <c r="GP16" i="2"/>
  <c r="HI16" i="2"/>
  <c r="IU16" i="2"/>
  <c r="JN16" i="2"/>
  <c r="KK16" i="2"/>
  <c r="IR16" i="2"/>
  <c r="JK16" i="2"/>
  <c r="KD16" i="2"/>
  <c r="BY16" i="2"/>
  <c r="DJ16" i="2"/>
  <c r="DK16" i="2"/>
  <c r="EV16" i="2"/>
  <c r="HT16" i="2"/>
  <c r="DG16" i="2"/>
  <c r="GE16" i="2"/>
  <c r="GX16" i="2"/>
  <c r="JR16" i="2"/>
  <c r="IY16" i="2"/>
  <c r="IF16" i="2"/>
  <c r="DO16" i="2"/>
  <c r="FA16" i="2"/>
  <c r="FT16" i="2"/>
  <c r="GM16" i="2"/>
  <c r="HF16" i="2"/>
  <c r="HY16" i="2"/>
  <c r="HM16" i="2"/>
  <c r="GT16" i="2"/>
  <c r="GA16" i="2"/>
  <c r="FH16" i="2"/>
  <c r="EO16" i="2"/>
  <c r="BF16" i="2"/>
  <c r="DR15" i="2"/>
  <c r="DV15" i="2"/>
  <c r="EK15" i="2"/>
  <c r="FD15" i="2"/>
  <c r="FW15" i="2"/>
  <c r="HI15" i="2"/>
  <c r="IB15" i="2"/>
  <c r="IU15" i="2"/>
  <c r="JN15" i="2"/>
  <c r="KK15" i="2"/>
  <c r="KG15" i="2"/>
  <c r="IR15" i="2"/>
  <c r="JK15" i="2"/>
  <c r="KD15" i="2"/>
  <c r="BY15" i="2"/>
  <c r="DJ15" i="2"/>
  <c r="DK15" i="2"/>
  <c r="EC15" i="2"/>
  <c r="GH15" i="2"/>
  <c r="HA15" i="2"/>
  <c r="JY15" i="2"/>
  <c r="FL15" i="2"/>
  <c r="GE15" i="2"/>
  <c r="IJ15" i="2"/>
  <c r="JC15" i="2"/>
  <c r="JR15" i="2"/>
  <c r="IY15" i="2"/>
  <c r="IF15" i="2"/>
  <c r="DO15" i="2"/>
  <c r="FA15" i="2"/>
  <c r="FT15" i="2"/>
  <c r="GM15" i="2"/>
  <c r="HF15" i="2"/>
  <c r="HY15" i="2"/>
  <c r="HM15" i="2"/>
  <c r="GT15" i="2"/>
  <c r="GA15" i="2"/>
  <c r="FH15" i="2"/>
  <c r="EO15" i="2"/>
  <c r="BF15" i="2"/>
  <c r="AM15" i="2"/>
  <c r="BQ14" i="2"/>
  <c r="DR14" i="2"/>
  <c r="DV14" i="2"/>
  <c r="EK14" i="2"/>
  <c r="FW14" i="2"/>
  <c r="GP14" i="2"/>
  <c r="HI14" i="2"/>
  <c r="IU14" i="2"/>
  <c r="JN14" i="2"/>
  <c r="KK14" i="2"/>
  <c r="IR14" i="2"/>
  <c r="KD14" i="2"/>
  <c r="BY14" i="2"/>
  <c r="DK14" i="2"/>
  <c r="FO14" i="2"/>
  <c r="GH14" i="2"/>
  <c r="IM14" i="2"/>
  <c r="JF14" i="2"/>
  <c r="DG14" i="2"/>
  <c r="ES14" i="2"/>
  <c r="FL14" i="2"/>
  <c r="HQ14" i="2"/>
  <c r="IJ14" i="2"/>
  <c r="JR14" i="2"/>
  <c r="IY14" i="2"/>
  <c r="IF14" i="2"/>
  <c r="DO14" i="2"/>
  <c r="FA14" i="2"/>
  <c r="FT14" i="2"/>
  <c r="GM14" i="2"/>
  <c r="HF14" i="2"/>
  <c r="HY14" i="2"/>
  <c r="HM14" i="2"/>
  <c r="GT14" i="2"/>
  <c r="GA14" i="2"/>
  <c r="EO14" i="2"/>
  <c r="BF14" i="2"/>
  <c r="AM14" i="2"/>
  <c r="T14" i="2"/>
  <c r="AE13" i="2"/>
  <c r="DR13" i="2"/>
  <c r="DV13" i="2"/>
  <c r="EK13" i="2"/>
  <c r="FW13" i="2"/>
  <c r="GP13" i="2"/>
  <c r="HI13" i="2"/>
  <c r="IU13" i="2"/>
  <c r="JN13" i="2"/>
  <c r="KK13" i="2"/>
  <c r="IR13" i="2"/>
  <c r="JK13" i="2"/>
  <c r="KD13" i="2"/>
  <c r="DK13" i="2"/>
  <c r="EV13" i="2"/>
  <c r="FO13" i="2"/>
  <c r="HA13" i="2"/>
  <c r="IM13" i="2"/>
  <c r="DG13" i="2"/>
  <c r="DZ13" i="2"/>
  <c r="ES13" i="2"/>
  <c r="FL13" i="2"/>
  <c r="IJ13" i="2"/>
  <c r="JR13" i="2"/>
  <c r="IY13" i="2"/>
  <c r="DO13" i="2"/>
  <c r="FA13" i="2"/>
  <c r="FT13" i="2"/>
  <c r="GM13" i="2"/>
  <c r="HY13" i="2"/>
  <c r="HM13" i="2"/>
  <c r="GT13" i="2"/>
  <c r="GA13" i="2"/>
  <c r="FH13" i="2"/>
  <c r="EO13" i="2"/>
  <c r="T13" i="2"/>
  <c r="AE12" i="2"/>
  <c r="BQ12" i="2"/>
  <c r="CJ12" i="2"/>
  <c r="DR12" i="2"/>
  <c r="EK12" i="2"/>
  <c r="FW12" i="2"/>
  <c r="GP12" i="2"/>
  <c r="HI12" i="2"/>
  <c r="IU12" i="2"/>
  <c r="JN12" i="2"/>
  <c r="KK12" i="2"/>
  <c r="IR12" i="2"/>
  <c r="JK12" i="2"/>
  <c r="KD12" i="2"/>
  <c r="BY12" i="2"/>
  <c r="EV12" i="2"/>
  <c r="HA12" i="2"/>
  <c r="IM12" i="2"/>
  <c r="DZ12" i="2"/>
  <c r="ES12" i="2"/>
  <c r="FL12" i="2"/>
  <c r="GE12" i="2"/>
  <c r="GX12" i="2"/>
  <c r="JR12" i="2"/>
  <c r="IY12" i="2"/>
  <c r="FA12" i="2"/>
  <c r="FT12" i="2"/>
  <c r="GM12" i="2"/>
  <c r="HF12" i="2"/>
  <c r="HY12" i="2"/>
  <c r="HM12" i="2"/>
  <c r="GT12" i="2"/>
  <c r="GA12" i="2"/>
  <c r="EO12" i="2"/>
  <c r="BF12" i="2"/>
  <c r="AX12" i="2"/>
  <c r="AM12" i="2"/>
  <c r="T12" i="2"/>
  <c r="BQ11" i="2"/>
  <c r="CJ11" i="2"/>
  <c r="DR11" i="2"/>
  <c r="DV11" i="2"/>
  <c r="FD11" i="2"/>
  <c r="FW11" i="2"/>
  <c r="GP11" i="2"/>
  <c r="HI11" i="2"/>
  <c r="IB11" i="2"/>
  <c r="IU11" i="2"/>
  <c r="JN11" i="2"/>
  <c r="KK11" i="2"/>
  <c r="IR11" i="2"/>
  <c r="JK11" i="2"/>
  <c r="KD11" i="2"/>
  <c r="BY11" i="2"/>
  <c r="DK11" i="2"/>
  <c r="EV11" i="2"/>
  <c r="FO11" i="2"/>
  <c r="GH11" i="2"/>
  <c r="HA11" i="2"/>
  <c r="HT11" i="2"/>
  <c r="IM11" i="2"/>
  <c r="JF11" i="2"/>
  <c r="ES11" i="2"/>
  <c r="HQ11" i="2"/>
  <c r="IJ11" i="2"/>
  <c r="JR11" i="2"/>
  <c r="IY11" i="2"/>
  <c r="IF11" i="2"/>
  <c r="DO11" i="2"/>
  <c r="FA11" i="2"/>
  <c r="FT11" i="2"/>
  <c r="HF11" i="2"/>
  <c r="HY11" i="2"/>
  <c r="GT11" i="2"/>
  <c r="GA11" i="2"/>
  <c r="FH11" i="2"/>
  <c r="EO11" i="2"/>
  <c r="BF11" i="2"/>
  <c r="AE10" i="2"/>
  <c r="BQ10" i="2"/>
  <c r="CJ10" i="2"/>
  <c r="DR10" i="2"/>
  <c r="DV10" i="2"/>
  <c r="EK10" i="2"/>
  <c r="FW10" i="2"/>
  <c r="GP10" i="2"/>
  <c r="HI10" i="2"/>
  <c r="IU10" i="2"/>
  <c r="JN10" i="2"/>
  <c r="KK10" i="2"/>
  <c r="IR10" i="2"/>
  <c r="JK10" i="2"/>
  <c r="KD10" i="2"/>
  <c r="BY10" i="2"/>
  <c r="DJ10" i="2"/>
  <c r="DK10" i="2"/>
  <c r="EC10" i="2"/>
  <c r="EV10" i="2"/>
  <c r="GH10" i="2"/>
  <c r="HA10" i="2"/>
  <c r="HT10" i="2"/>
  <c r="JF10" i="2"/>
  <c r="DG10" i="2"/>
  <c r="DZ10" i="2"/>
  <c r="ES10" i="2"/>
  <c r="GX10" i="2"/>
  <c r="JR10" i="2"/>
  <c r="IY10" i="2"/>
  <c r="IF10" i="2"/>
  <c r="DO10" i="2"/>
  <c r="FA10" i="2"/>
  <c r="FT10" i="2"/>
  <c r="GM10" i="2"/>
  <c r="HF10" i="2"/>
  <c r="HY10" i="2"/>
  <c r="HM10" i="2"/>
  <c r="GT10" i="2"/>
  <c r="GA10" i="2"/>
  <c r="FH10" i="2"/>
  <c r="EO10" i="2"/>
  <c r="BF10" i="2"/>
  <c r="AX10" i="2"/>
  <c r="AM10" i="2"/>
  <c r="T10" i="2"/>
  <c r="AE9" i="2"/>
  <c r="CJ9" i="2"/>
  <c r="DR9" i="2"/>
  <c r="DV9" i="2"/>
  <c r="EK9" i="2"/>
  <c r="FW9" i="2"/>
  <c r="GP9" i="2"/>
  <c r="HI9" i="2"/>
  <c r="IU9" i="2"/>
  <c r="IR9" i="2"/>
  <c r="JK9" i="2"/>
  <c r="KD9" i="2"/>
  <c r="BY9" i="2"/>
  <c r="DJ9" i="2"/>
  <c r="DK9" i="2"/>
  <c r="EC9" i="2"/>
  <c r="GH9" i="2"/>
  <c r="HA9" i="2"/>
  <c r="HT9" i="2"/>
  <c r="JF9" i="2"/>
  <c r="DG9" i="2"/>
  <c r="GE9" i="2"/>
  <c r="GX9" i="2"/>
  <c r="HQ9" i="2"/>
  <c r="JR9" i="2"/>
  <c r="IY9" i="2"/>
  <c r="DO9" i="2"/>
  <c r="FA9" i="2"/>
  <c r="FT9" i="2"/>
  <c r="GM9" i="2"/>
  <c r="HF9" i="2"/>
  <c r="HY9" i="2"/>
  <c r="HM9" i="2"/>
  <c r="GT9" i="2"/>
  <c r="GA9" i="2"/>
  <c r="EO9" i="2"/>
  <c r="BF9" i="2"/>
  <c r="AX9" i="2"/>
  <c r="AM9" i="2"/>
  <c r="DR8" i="2"/>
  <c r="DV8" i="2"/>
  <c r="FD8" i="2"/>
  <c r="FW8" i="2"/>
  <c r="GP8" i="2"/>
  <c r="HI8" i="2"/>
  <c r="IB8" i="2"/>
  <c r="IU8" i="2"/>
  <c r="JN8" i="2"/>
  <c r="KK8" i="2"/>
  <c r="KG8" i="2"/>
  <c r="IR8" i="2"/>
  <c r="JK8" i="2"/>
  <c r="KD8" i="2"/>
  <c r="DJ8" i="2"/>
  <c r="DK8" i="2"/>
  <c r="EC8" i="2"/>
  <c r="EV8" i="2"/>
  <c r="HA8" i="2"/>
  <c r="IM8" i="2"/>
  <c r="DG8" i="2"/>
  <c r="ES8" i="2"/>
  <c r="HQ8" i="2"/>
  <c r="IJ8" i="2"/>
  <c r="JR8" i="2"/>
  <c r="IY8" i="2"/>
  <c r="IF8" i="2"/>
  <c r="DO8" i="2"/>
  <c r="FA8" i="2"/>
  <c r="FT8" i="2"/>
  <c r="GM8" i="2"/>
  <c r="HF8" i="2"/>
  <c r="HY8" i="2"/>
  <c r="HM8" i="2"/>
  <c r="GT8" i="2"/>
  <c r="GA8" i="2"/>
  <c r="FH8" i="2"/>
  <c r="DV7" i="2"/>
  <c r="FD7" i="2"/>
  <c r="FW7" i="2"/>
  <c r="GP7" i="2"/>
  <c r="IB7" i="2"/>
  <c r="IU7" i="2"/>
  <c r="JN7" i="2"/>
  <c r="KK7" i="2"/>
  <c r="KG7" i="2"/>
  <c r="IR7" i="2"/>
  <c r="JK7" i="2"/>
  <c r="KD7" i="2"/>
  <c r="DK7" i="2"/>
  <c r="HT7" i="2"/>
  <c r="IM7" i="2"/>
  <c r="JR7" i="2"/>
  <c r="IY7" i="2"/>
  <c r="IF7" i="2"/>
  <c r="DO7" i="2"/>
  <c r="FA7" i="2"/>
  <c r="FT7" i="2"/>
  <c r="GM7" i="2"/>
  <c r="HF7" i="2"/>
  <c r="HY7" i="2"/>
  <c r="HM7" i="2"/>
  <c r="GT7" i="2"/>
  <c r="GA7" i="2"/>
  <c r="FH7" i="2"/>
  <c r="EO7" i="2"/>
  <c r="T7" i="2"/>
  <c r="AE6" i="2"/>
  <c r="DV6" i="2"/>
  <c r="FD6" i="2"/>
  <c r="FW6" i="2"/>
  <c r="GP6" i="2"/>
  <c r="IB6" i="2"/>
  <c r="IU6" i="2"/>
  <c r="JN6" i="2"/>
  <c r="KK6" i="2"/>
  <c r="KG6" i="2"/>
  <c r="IR6" i="2"/>
  <c r="JK6" i="2"/>
  <c r="KD6" i="2"/>
  <c r="DJ6" i="2"/>
  <c r="DK6" i="2"/>
  <c r="EV6" i="2"/>
  <c r="GH6" i="2"/>
  <c r="IM6" i="2"/>
  <c r="JF6" i="2"/>
  <c r="JY6" i="2"/>
  <c r="FL6" i="2"/>
  <c r="IJ6" i="2"/>
  <c r="JR6" i="2"/>
  <c r="IY6" i="2"/>
  <c r="IF6" i="2"/>
  <c r="DO6" i="2"/>
  <c r="FA6" i="2"/>
  <c r="FT6" i="2"/>
  <c r="GM6" i="2"/>
  <c r="HF6" i="2"/>
  <c r="HY6" i="2"/>
  <c r="HM6" i="2"/>
  <c r="GT6" i="2"/>
  <c r="GA6" i="2"/>
  <c r="FH6" i="2"/>
  <c r="EO6" i="2"/>
  <c r="AX6" i="2"/>
  <c r="AM6" i="2"/>
  <c r="T6" i="2"/>
  <c r="IB5" i="2"/>
  <c r="IF5" i="2"/>
  <c r="IU5" i="2"/>
  <c r="IY5" i="2"/>
  <c r="JN5" i="2"/>
  <c r="JR5" i="2"/>
  <c r="KG5" i="2"/>
  <c r="KK5" i="2"/>
  <c r="IR5" i="2"/>
  <c r="JK5" i="2"/>
  <c r="KD5" i="2"/>
  <c r="HT5" i="2"/>
  <c r="IM5" i="2"/>
  <c r="JY5" i="2"/>
  <c r="HQ5" i="2"/>
  <c r="IJ5" i="2"/>
  <c r="JV5" i="2"/>
  <c r="HY5" i="2"/>
  <c r="AE5" i="2"/>
  <c r="CU5" i="2"/>
  <c r="X5" i="2"/>
  <c r="T5" i="2"/>
  <c r="Q5" i="50"/>
  <c r="P5" i="50"/>
  <c r="E37" i="49"/>
  <c r="I37" i="49"/>
  <c r="H21" i="58"/>
  <c r="I21" i="58" s="1"/>
  <c r="H22" i="58"/>
  <c r="H23" i="58"/>
  <c r="H25" i="58"/>
  <c r="I25" i="58" s="1"/>
  <c r="H26" i="58"/>
  <c r="I26" i="58" s="1"/>
  <c r="H27" i="58"/>
  <c r="H29" i="58"/>
  <c r="I29" i="58" s="1"/>
  <c r="H30" i="58"/>
  <c r="I30" i="58" s="1"/>
  <c r="H31" i="58"/>
  <c r="I31" i="58" s="1"/>
  <c r="H33" i="58"/>
  <c r="H34" i="58"/>
  <c r="I34" i="58" s="1"/>
  <c r="H35" i="58"/>
  <c r="I35" i="58" s="1"/>
  <c r="H37" i="58"/>
  <c r="H38" i="58"/>
  <c r="I38" i="58" s="1"/>
  <c r="H41" i="58"/>
  <c r="I41" i="58" s="1"/>
  <c r="H42" i="58"/>
  <c r="I42" i="58" s="1"/>
  <c r="H43" i="58"/>
  <c r="H45" i="58"/>
  <c r="H46" i="58"/>
  <c r="I46" i="58" s="1"/>
  <c r="H47" i="58"/>
  <c r="H49" i="58"/>
  <c r="H50" i="58"/>
  <c r="I50" i="58" s="1"/>
  <c r="H51" i="58"/>
  <c r="I51" i="58" s="1"/>
  <c r="H53" i="58"/>
  <c r="I53" i="58" s="1"/>
  <c r="H54" i="58"/>
  <c r="I54" i="58" s="1"/>
  <c r="F19" i="58"/>
  <c r="F20" i="58"/>
  <c r="G20" i="58" s="1"/>
  <c r="F21" i="58"/>
  <c r="F22" i="58"/>
  <c r="G22" i="58" s="1"/>
  <c r="F23" i="58"/>
  <c r="F24" i="58"/>
  <c r="G24" i="58" s="1"/>
  <c r="F25" i="58"/>
  <c r="G25" i="58" s="1"/>
  <c r="F27" i="58"/>
  <c r="G27" i="58" s="1"/>
  <c r="F28" i="58"/>
  <c r="F29" i="58"/>
  <c r="G29" i="58" s="1"/>
  <c r="F30" i="58"/>
  <c r="G30" i="58" s="1"/>
  <c r="F31" i="58"/>
  <c r="G31" i="58" s="1"/>
  <c r="F32" i="58"/>
  <c r="G32" i="58" s="1"/>
  <c r="F33" i="58"/>
  <c r="G33" i="58" s="1"/>
  <c r="F35" i="58"/>
  <c r="G35" i="58" s="1"/>
  <c r="F36" i="58"/>
  <c r="G36" i="58" s="1"/>
  <c r="F37" i="58"/>
  <c r="F39" i="58"/>
  <c r="F40" i="58"/>
  <c r="G40" i="58" s="1"/>
  <c r="F41" i="58"/>
  <c r="G41" i="58" s="1"/>
  <c r="F43" i="58"/>
  <c r="G43" i="58" s="1"/>
  <c r="F44" i="58"/>
  <c r="G44" i="58" s="1"/>
  <c r="F45" i="58"/>
  <c r="G45" i="58" s="1"/>
  <c r="F46" i="58"/>
  <c r="G46" i="58" s="1"/>
  <c r="F47" i="58"/>
  <c r="G47" i="58" s="1"/>
  <c r="F48" i="58"/>
  <c r="F49" i="58"/>
  <c r="G49" i="58" s="1"/>
  <c r="F51" i="58"/>
  <c r="G51" i="58" s="1"/>
  <c r="F52" i="58"/>
  <c r="F54" i="58"/>
  <c r="G54" i="58" s="1"/>
  <c r="D19" i="58"/>
  <c r="E19" i="58" s="1"/>
  <c r="D20" i="58"/>
  <c r="E20" i="58" s="1"/>
  <c r="D21" i="58"/>
  <c r="E21" i="58" s="1"/>
  <c r="D22" i="58"/>
  <c r="E22" i="58" s="1"/>
  <c r="D23" i="58"/>
  <c r="E23" i="58" s="1"/>
  <c r="D24" i="58"/>
  <c r="E24" i="58" s="1"/>
  <c r="D25" i="58"/>
  <c r="E25" i="58" s="1"/>
  <c r="D26" i="58"/>
  <c r="E26" i="58" s="1"/>
  <c r="D28" i="58"/>
  <c r="E28" i="58" s="1"/>
  <c r="D29" i="58"/>
  <c r="E29" i="58" s="1"/>
  <c r="D30" i="58"/>
  <c r="E30" i="58" s="1"/>
  <c r="D31" i="58"/>
  <c r="E31" i="58" s="1"/>
  <c r="D32" i="58"/>
  <c r="E32" i="58" s="1"/>
  <c r="D33" i="58"/>
  <c r="E33" i="58" s="1"/>
  <c r="D34" i="58"/>
  <c r="E34" i="58" s="1"/>
  <c r="D35" i="58"/>
  <c r="E35" i="58" s="1"/>
  <c r="D36" i="58"/>
  <c r="E36" i="58" s="1"/>
  <c r="D37" i="58"/>
  <c r="E37" i="58" s="1"/>
  <c r="D38" i="58"/>
  <c r="E38" i="58" s="1"/>
  <c r="D39" i="58"/>
  <c r="E39" i="58" s="1"/>
  <c r="D40" i="58"/>
  <c r="E40" i="58" s="1"/>
  <c r="D41" i="58"/>
  <c r="E41" i="58" s="1"/>
  <c r="D42" i="58"/>
  <c r="E42" i="58" s="1"/>
  <c r="D43" i="58"/>
  <c r="E43" i="58" s="1"/>
  <c r="D44" i="58"/>
  <c r="E44" i="58" s="1"/>
  <c r="D45" i="58"/>
  <c r="E45" i="58" s="1"/>
  <c r="D46" i="58"/>
  <c r="E46" i="58" s="1"/>
  <c r="D47" i="58"/>
  <c r="E47" i="58" s="1"/>
  <c r="D48" i="58"/>
  <c r="E48" i="58" s="1"/>
  <c r="D49" i="58"/>
  <c r="E49" i="58" s="1"/>
  <c r="D50" i="58"/>
  <c r="E50" i="58" s="1"/>
  <c r="D51" i="58"/>
  <c r="E51" i="58" s="1"/>
  <c r="D52" i="58"/>
  <c r="E52" i="58" s="1"/>
  <c r="D53" i="58"/>
  <c r="E53" i="58" s="1"/>
  <c r="D54" i="58"/>
  <c r="E54" i="58" s="1"/>
  <c r="B54" i="58"/>
  <c r="C54" i="58" s="1"/>
  <c r="B53" i="58"/>
  <c r="C53" i="58" s="1"/>
  <c r="B52" i="58"/>
  <c r="C52" i="58" s="1"/>
  <c r="B51" i="58"/>
  <c r="B50" i="58"/>
  <c r="B49" i="58"/>
  <c r="B48" i="58"/>
  <c r="B47" i="58"/>
  <c r="B46" i="58"/>
  <c r="C46" i="58" s="1"/>
  <c r="B45" i="58"/>
  <c r="C45" i="58" s="1"/>
  <c r="B44" i="58"/>
  <c r="C44" i="58" s="1"/>
  <c r="B43" i="58"/>
  <c r="B42" i="58"/>
  <c r="B41" i="58"/>
  <c r="C41" i="58" s="1"/>
  <c r="B39" i="58"/>
  <c r="B38" i="58"/>
  <c r="C38" i="58" s="1"/>
  <c r="B37" i="58"/>
  <c r="C37" i="58" s="1"/>
  <c r="B36" i="58"/>
  <c r="C36" i="58" s="1"/>
  <c r="B35" i="58"/>
  <c r="B34" i="58"/>
  <c r="B33" i="58"/>
  <c r="B32" i="58"/>
  <c r="B31" i="58"/>
  <c r="B30" i="58"/>
  <c r="C30" i="58" s="1"/>
  <c r="B29" i="58"/>
  <c r="C29" i="58" s="1"/>
  <c r="B28" i="58"/>
  <c r="C28" i="58" s="1"/>
  <c r="B27" i="58"/>
  <c r="C27" i="58" s="1"/>
  <c r="B26" i="58"/>
  <c r="B25" i="58"/>
  <c r="C25" i="58" s="1"/>
  <c r="B24" i="58"/>
  <c r="B23" i="58"/>
  <c r="C23" i="58" s="1"/>
  <c r="B22" i="58"/>
  <c r="C22" i="58" s="1"/>
  <c r="B21" i="58"/>
  <c r="C21" i="58" s="1"/>
  <c r="B20" i="58"/>
  <c r="C20" i="58" s="1"/>
  <c r="B19" i="58"/>
  <c r="B2" i="58"/>
  <c r="I49" i="58"/>
  <c r="I47" i="58"/>
  <c r="I45" i="58"/>
  <c r="I43" i="58"/>
  <c r="I37" i="58"/>
  <c r="I33" i="58"/>
  <c r="I27" i="58"/>
  <c r="I23" i="58"/>
  <c r="I22" i="58"/>
  <c r="G52" i="58"/>
  <c r="G48" i="58"/>
  <c r="G39" i="58"/>
  <c r="G37" i="58"/>
  <c r="G28" i="58"/>
  <c r="G23" i="58"/>
  <c r="G21" i="58"/>
  <c r="C51" i="58"/>
  <c r="C50" i="58"/>
  <c r="C49" i="58"/>
  <c r="C48" i="58"/>
  <c r="C47" i="58"/>
  <c r="C43" i="58"/>
  <c r="C42" i="58"/>
  <c r="C39" i="58"/>
  <c r="C35" i="58"/>
  <c r="C34" i="58"/>
  <c r="C33" i="58"/>
  <c r="C32" i="58"/>
  <c r="C31" i="58"/>
  <c r="C26" i="58"/>
  <c r="C24" i="58"/>
  <c r="A54" i="58"/>
  <c r="A53" i="58"/>
  <c r="A52" i="58"/>
  <c r="A51" i="58"/>
  <c r="A50" i="58"/>
  <c r="A49" i="58"/>
  <c r="A48" i="58"/>
  <c r="A47" i="58"/>
  <c r="A46" i="58"/>
  <c r="A45" i="58"/>
  <c r="A44" i="58"/>
  <c r="A43" i="58"/>
  <c r="A42" i="58"/>
  <c r="A41" i="58"/>
  <c r="A40" i="58"/>
  <c r="A39" i="58"/>
  <c r="A38" i="58"/>
  <c r="A37" i="58"/>
  <c r="A36" i="58"/>
  <c r="A35" i="58"/>
  <c r="A34" i="58"/>
  <c r="A33" i="58"/>
  <c r="A32" i="58"/>
  <c r="A31" i="58"/>
  <c r="A30" i="58"/>
  <c r="A29" i="58"/>
  <c r="A28" i="58"/>
  <c r="A27" i="58"/>
  <c r="A26" i="58"/>
  <c r="A25" i="58"/>
  <c r="A24" i="58"/>
  <c r="A23" i="58"/>
  <c r="A22" i="58"/>
  <c r="A21" i="58"/>
  <c r="A20" i="58"/>
  <c r="A19" i="58"/>
  <c r="A18" i="58"/>
  <c r="A17" i="58"/>
  <c r="A16" i="58"/>
  <c r="A15" i="58"/>
  <c r="A14" i="58"/>
  <c r="A13" i="58"/>
  <c r="A12" i="58"/>
  <c r="A11" i="58"/>
  <c r="A10" i="58"/>
  <c r="A9" i="58"/>
  <c r="A8" i="58"/>
  <c r="A7" i="58"/>
  <c r="A6" i="58"/>
  <c r="A5" i="58"/>
  <c r="M5" i="2"/>
  <c r="O4" i="50" s="1"/>
  <c r="D25" i="55"/>
  <c r="JU54" i="2" s="1"/>
  <c r="D25" i="54"/>
  <c r="JU53" i="2" s="1"/>
  <c r="D25" i="53"/>
  <c r="JU52" i="2" s="1"/>
  <c r="D25" i="52"/>
  <c r="JU51" i="2" s="1"/>
  <c r="D25" i="51"/>
  <c r="JU50" i="2" s="1"/>
  <c r="D25" i="47"/>
  <c r="JU49" i="2" s="1"/>
  <c r="D25" i="46"/>
  <c r="JU48" i="2" s="1"/>
  <c r="D25" i="45"/>
  <c r="JU47" i="2" s="1"/>
  <c r="D25" i="44"/>
  <c r="JU46" i="2" s="1"/>
  <c r="D25" i="43"/>
  <c r="JU45" i="2" s="1"/>
  <c r="D25" i="42"/>
  <c r="JU44" i="2" s="1"/>
  <c r="D25" i="41"/>
  <c r="JU43" i="2" s="1"/>
  <c r="D25" i="40"/>
  <c r="JU42" i="2" s="1"/>
  <c r="D25" i="39"/>
  <c r="JU41" i="2" s="1"/>
  <c r="D25" i="38"/>
  <c r="JU40" i="2" s="1"/>
  <c r="D25" i="37"/>
  <c r="JU39" i="2" s="1"/>
  <c r="D25" i="36"/>
  <c r="JU38" i="2" s="1"/>
  <c r="D25" i="35"/>
  <c r="JU37" i="2" s="1"/>
  <c r="D25" i="34"/>
  <c r="JU36" i="2" s="1"/>
  <c r="D25" i="33"/>
  <c r="JU35" i="2" s="1"/>
  <c r="D25" i="32"/>
  <c r="JU34" i="2" s="1"/>
  <c r="D25" i="31"/>
  <c r="JU33" i="2" s="1"/>
  <c r="D25" i="30"/>
  <c r="JU32" i="2" s="1"/>
  <c r="D25" i="29"/>
  <c r="JU31" i="2" s="1"/>
  <c r="D25" i="28"/>
  <c r="JU30" i="2" s="1"/>
  <c r="D25" i="27"/>
  <c r="JU29" i="2" s="1"/>
  <c r="D25" i="26"/>
  <c r="JU28" i="2" s="1"/>
  <c r="D25" i="25"/>
  <c r="JU27" i="2" s="1"/>
  <c r="D25" i="24"/>
  <c r="JU26" i="2" s="1"/>
  <c r="D25" i="23"/>
  <c r="JU25" i="2" s="1"/>
  <c r="D25" i="22"/>
  <c r="JU24" i="2" s="1"/>
  <c r="D25" i="21"/>
  <c r="JU23" i="2" s="1"/>
  <c r="D25" i="20"/>
  <c r="JU22" i="2" s="1"/>
  <c r="D25" i="19"/>
  <c r="JU21" i="2" s="1"/>
  <c r="D25" i="18"/>
  <c r="JU20" i="2" s="1"/>
  <c r="D25" i="17"/>
  <c r="JU19" i="2" s="1"/>
  <c r="D25" i="16"/>
  <c r="JU18" i="2" s="1"/>
  <c r="D25" i="15"/>
  <c r="JU17" i="2" s="1"/>
  <c r="D25" i="14"/>
  <c r="JU16" i="2" s="1"/>
  <c r="D25" i="13"/>
  <c r="JU15" i="2" s="1"/>
  <c r="D25" i="12"/>
  <c r="JU14" i="2" s="1"/>
  <c r="D25" i="11"/>
  <c r="JU13" i="2" s="1"/>
  <c r="D25" i="10"/>
  <c r="JU12" i="2" s="1"/>
  <c r="D25" i="9"/>
  <c r="JU11" i="2" s="1"/>
  <c r="D25" i="8"/>
  <c r="JU10" i="2" s="1"/>
  <c r="D25" i="7"/>
  <c r="JU9" i="2" s="1"/>
  <c r="D25" i="6"/>
  <c r="JU8" i="2" s="1"/>
  <c r="D25" i="5"/>
  <c r="JU7" i="2" s="1"/>
  <c r="D25" i="4"/>
  <c r="JU6" i="2" s="1"/>
  <c r="D24" i="55"/>
  <c r="JB54" i="2" s="1"/>
  <c r="JV54" i="2" s="1"/>
  <c r="D24" i="54"/>
  <c r="JB53" i="2" s="1"/>
  <c r="JV53" i="2" s="1"/>
  <c r="D24" i="53"/>
  <c r="JB52" i="2" s="1"/>
  <c r="JV52" i="2" s="1"/>
  <c r="D24" i="52"/>
  <c r="JB51" i="2" s="1"/>
  <c r="JV51" i="2" s="1"/>
  <c r="D24" i="51"/>
  <c r="JB50" i="2" s="1"/>
  <c r="JV50" i="2" s="1"/>
  <c r="D24" i="47"/>
  <c r="JB49" i="2" s="1"/>
  <c r="JV49" i="2" s="1"/>
  <c r="D24" i="46"/>
  <c r="JB48" i="2" s="1"/>
  <c r="JV48" i="2" s="1"/>
  <c r="D24" i="45"/>
  <c r="JB47" i="2" s="1"/>
  <c r="JV47" i="2" s="1"/>
  <c r="D24" i="44"/>
  <c r="JB46" i="2" s="1"/>
  <c r="JV46" i="2" s="1"/>
  <c r="D24" i="43"/>
  <c r="JB45" i="2" s="1"/>
  <c r="JV45" i="2" s="1"/>
  <c r="D24" i="42"/>
  <c r="JB44" i="2" s="1"/>
  <c r="JV44" i="2" s="1"/>
  <c r="D24" i="41"/>
  <c r="JB43" i="2" s="1"/>
  <c r="JV43" i="2" s="1"/>
  <c r="D24" i="40"/>
  <c r="JB42" i="2" s="1"/>
  <c r="JV42" i="2" s="1"/>
  <c r="D24" i="39"/>
  <c r="JB41" i="2" s="1"/>
  <c r="JV41" i="2" s="1"/>
  <c r="D24" i="38"/>
  <c r="JB40" i="2" s="1"/>
  <c r="JV40" i="2" s="1"/>
  <c r="D24" i="37"/>
  <c r="JB39" i="2" s="1"/>
  <c r="JV39" i="2" s="1"/>
  <c r="D24" i="36"/>
  <c r="JB38" i="2" s="1"/>
  <c r="JV38" i="2" s="1"/>
  <c r="D24" i="35"/>
  <c r="JB37" i="2" s="1"/>
  <c r="JV37" i="2" s="1"/>
  <c r="D24" i="34"/>
  <c r="JB36" i="2" s="1"/>
  <c r="JV36" i="2" s="1"/>
  <c r="D24" i="33"/>
  <c r="JB35" i="2" s="1"/>
  <c r="JV35" i="2" s="1"/>
  <c r="D24" i="32"/>
  <c r="JB34" i="2" s="1"/>
  <c r="JV34" i="2" s="1"/>
  <c r="D24" i="31"/>
  <c r="JB33" i="2" s="1"/>
  <c r="JV33" i="2" s="1"/>
  <c r="D24" i="30"/>
  <c r="JB32" i="2" s="1"/>
  <c r="JV32" i="2" s="1"/>
  <c r="D24" i="29"/>
  <c r="JB31" i="2" s="1"/>
  <c r="JV31" i="2" s="1"/>
  <c r="D24" i="28"/>
  <c r="JB30" i="2" s="1"/>
  <c r="JV30" i="2" s="1"/>
  <c r="D24" i="27"/>
  <c r="JB29" i="2" s="1"/>
  <c r="JV29" i="2" s="1"/>
  <c r="D24" i="26"/>
  <c r="JB28" i="2" s="1"/>
  <c r="JV28" i="2" s="1"/>
  <c r="D24" i="25"/>
  <c r="JB27" i="2" s="1"/>
  <c r="JV27" i="2" s="1"/>
  <c r="D24" i="24"/>
  <c r="JB26" i="2" s="1"/>
  <c r="JV26" i="2" s="1"/>
  <c r="D24" i="23"/>
  <c r="JB25" i="2" s="1"/>
  <c r="JV25" i="2" s="1"/>
  <c r="D24" i="22"/>
  <c r="JB24" i="2" s="1"/>
  <c r="JV24" i="2" s="1"/>
  <c r="D24" i="21"/>
  <c r="JB23" i="2" s="1"/>
  <c r="JV23" i="2" s="1"/>
  <c r="D24" i="20"/>
  <c r="JB22" i="2" s="1"/>
  <c r="JV22" i="2" s="1"/>
  <c r="D24" i="19"/>
  <c r="JB21" i="2" s="1"/>
  <c r="JV21" i="2" s="1"/>
  <c r="D24" i="18"/>
  <c r="JB20" i="2" s="1"/>
  <c r="JV20" i="2" s="1"/>
  <c r="D24" i="17"/>
  <c r="JB19" i="2" s="1"/>
  <c r="JV19" i="2" s="1"/>
  <c r="D24" i="16"/>
  <c r="JB18" i="2" s="1"/>
  <c r="JV18" i="2" s="1"/>
  <c r="D24" i="15"/>
  <c r="JB17" i="2" s="1"/>
  <c r="JV17" i="2" s="1"/>
  <c r="D24" i="14"/>
  <c r="JB16" i="2" s="1"/>
  <c r="JV16" i="2" s="1"/>
  <c r="D24" i="13"/>
  <c r="JB15" i="2" s="1"/>
  <c r="JV15" i="2" s="1"/>
  <c r="D24" i="12"/>
  <c r="JB14" i="2" s="1"/>
  <c r="JV14" i="2" s="1"/>
  <c r="D24" i="11"/>
  <c r="JB13" i="2" s="1"/>
  <c r="JV13" i="2" s="1"/>
  <c r="D24" i="10"/>
  <c r="JB12" i="2" s="1"/>
  <c r="JV12" i="2" s="1"/>
  <c r="D24" i="9"/>
  <c r="JB11" i="2" s="1"/>
  <c r="JV11" i="2" s="1"/>
  <c r="D24" i="8"/>
  <c r="JB10" i="2" s="1"/>
  <c r="JV10" i="2" s="1"/>
  <c r="D24" i="7"/>
  <c r="JB9" i="2" s="1"/>
  <c r="JV9" i="2" s="1"/>
  <c r="D24" i="6"/>
  <c r="JB8" i="2" s="1"/>
  <c r="JV8" i="2" s="1"/>
  <c r="D24" i="5"/>
  <c r="JB7" i="2" s="1"/>
  <c r="JV7" i="2" s="1"/>
  <c r="D24" i="4"/>
  <c r="JB6" i="2" s="1"/>
  <c r="JV6" i="2" s="1"/>
  <c r="D23" i="55"/>
  <c r="II54" i="2" s="1"/>
  <c r="JC54" i="2" s="1"/>
  <c r="D23" i="54"/>
  <c r="II53" i="2" s="1"/>
  <c r="JC53" i="2" s="1"/>
  <c r="D23" i="53"/>
  <c r="II52" i="2" s="1"/>
  <c r="JC52" i="2" s="1"/>
  <c r="D23" i="52"/>
  <c r="II51" i="2" s="1"/>
  <c r="JC51" i="2" s="1"/>
  <c r="D23" i="51"/>
  <c r="II50" i="2" s="1"/>
  <c r="JC50" i="2" s="1"/>
  <c r="D23" i="47"/>
  <c r="II49" i="2" s="1"/>
  <c r="JC49" i="2" s="1"/>
  <c r="D23" i="46"/>
  <c r="II48" i="2" s="1"/>
  <c r="JC48" i="2" s="1"/>
  <c r="D23" i="45"/>
  <c r="II47" i="2" s="1"/>
  <c r="JC47" i="2" s="1"/>
  <c r="D23" i="44"/>
  <c r="II46" i="2" s="1"/>
  <c r="JC46" i="2" s="1"/>
  <c r="D23" i="43"/>
  <c r="II45" i="2" s="1"/>
  <c r="JC45" i="2" s="1"/>
  <c r="D23" i="42"/>
  <c r="II44" i="2" s="1"/>
  <c r="JC44" i="2" s="1"/>
  <c r="D23" i="41"/>
  <c r="II43" i="2" s="1"/>
  <c r="JC43" i="2" s="1"/>
  <c r="D23" i="40"/>
  <c r="II42" i="2" s="1"/>
  <c r="JC42" i="2" s="1"/>
  <c r="D23" i="39"/>
  <c r="II41" i="2" s="1"/>
  <c r="JC41" i="2" s="1"/>
  <c r="D23" i="38"/>
  <c r="II40" i="2" s="1"/>
  <c r="JC40" i="2" s="1"/>
  <c r="D23" i="37"/>
  <c r="II39" i="2" s="1"/>
  <c r="JC39" i="2" s="1"/>
  <c r="D23" i="36"/>
  <c r="II38" i="2" s="1"/>
  <c r="JC38" i="2" s="1"/>
  <c r="D23" i="35"/>
  <c r="II37" i="2" s="1"/>
  <c r="JC37" i="2" s="1"/>
  <c r="D23" i="34"/>
  <c r="II36" i="2" s="1"/>
  <c r="JC36" i="2" s="1"/>
  <c r="D23" i="33"/>
  <c r="II35" i="2" s="1"/>
  <c r="JC35" i="2" s="1"/>
  <c r="D23" i="32"/>
  <c r="II34" i="2" s="1"/>
  <c r="JC34" i="2" s="1"/>
  <c r="D23" i="31"/>
  <c r="II33" i="2" s="1"/>
  <c r="JC33" i="2" s="1"/>
  <c r="D23" i="30"/>
  <c r="II32" i="2" s="1"/>
  <c r="JC32" i="2" s="1"/>
  <c r="D23" i="29"/>
  <c r="II31" i="2" s="1"/>
  <c r="JC31" i="2" s="1"/>
  <c r="D23" i="28"/>
  <c r="II30" i="2" s="1"/>
  <c r="JC30" i="2" s="1"/>
  <c r="D23" i="27"/>
  <c r="II29" i="2" s="1"/>
  <c r="JC29" i="2" s="1"/>
  <c r="D23" i="26"/>
  <c r="II28" i="2" s="1"/>
  <c r="JC28" i="2" s="1"/>
  <c r="D23" i="25"/>
  <c r="II27" i="2" s="1"/>
  <c r="JC27" i="2" s="1"/>
  <c r="D23" i="24"/>
  <c r="II26" i="2" s="1"/>
  <c r="JC26" i="2" s="1"/>
  <c r="D23" i="23"/>
  <c r="II25" i="2" s="1"/>
  <c r="JC25" i="2" s="1"/>
  <c r="D23" i="22"/>
  <c r="II24" i="2" s="1"/>
  <c r="JC24" i="2" s="1"/>
  <c r="D23" i="21"/>
  <c r="II23" i="2" s="1"/>
  <c r="JC23" i="2" s="1"/>
  <c r="D23" i="20"/>
  <c r="II22" i="2" s="1"/>
  <c r="JC22" i="2" s="1"/>
  <c r="D23" i="19"/>
  <c r="II21" i="2" s="1"/>
  <c r="JC21" i="2" s="1"/>
  <c r="D23" i="18"/>
  <c r="II20" i="2" s="1"/>
  <c r="JC20" i="2" s="1"/>
  <c r="D22" i="55"/>
  <c r="HP54" i="2" s="1"/>
  <c r="IJ54" i="2" s="1"/>
  <c r="D22" i="54"/>
  <c r="HP53" i="2" s="1"/>
  <c r="IJ53" i="2" s="1"/>
  <c r="D22" i="53"/>
  <c r="HP52" i="2" s="1"/>
  <c r="IJ52" i="2" s="1"/>
  <c r="D22" i="52"/>
  <c r="HP51" i="2" s="1"/>
  <c r="IJ51" i="2" s="1"/>
  <c r="D22" i="51"/>
  <c r="HP50" i="2" s="1"/>
  <c r="IJ50" i="2" s="1"/>
  <c r="D22" i="47"/>
  <c r="HP49" i="2" s="1"/>
  <c r="IJ49" i="2" s="1"/>
  <c r="D22" i="46"/>
  <c r="HP48" i="2" s="1"/>
  <c r="IJ48" i="2" s="1"/>
  <c r="D22" i="45"/>
  <c r="HP47" i="2" s="1"/>
  <c r="IJ47" i="2" s="1"/>
  <c r="D22" i="44"/>
  <c r="HP46" i="2" s="1"/>
  <c r="IJ46" i="2" s="1"/>
  <c r="D22" i="43"/>
  <c r="HP45" i="2" s="1"/>
  <c r="IJ45" i="2" s="1"/>
  <c r="D22" i="42"/>
  <c r="HP44" i="2" s="1"/>
  <c r="IJ44" i="2" s="1"/>
  <c r="D22" i="41"/>
  <c r="HP43" i="2" s="1"/>
  <c r="IJ43" i="2" s="1"/>
  <c r="D22" i="40"/>
  <c r="HP42" i="2" s="1"/>
  <c r="IJ42" i="2" s="1"/>
  <c r="D22" i="39"/>
  <c r="HP41" i="2" s="1"/>
  <c r="IJ41" i="2" s="1"/>
  <c r="D22" i="38"/>
  <c r="HP40" i="2" s="1"/>
  <c r="IJ40" i="2" s="1"/>
  <c r="D22" i="37"/>
  <c r="HP39" i="2" s="1"/>
  <c r="IJ39" i="2" s="1"/>
  <c r="D22" i="36"/>
  <c r="HP38" i="2" s="1"/>
  <c r="IJ38" i="2" s="1"/>
  <c r="D22" i="35"/>
  <c r="HP37" i="2" s="1"/>
  <c r="IJ37" i="2" s="1"/>
  <c r="D22" i="34"/>
  <c r="HP36" i="2" s="1"/>
  <c r="IJ36" i="2" s="1"/>
  <c r="D22" i="33"/>
  <c r="HP35" i="2" s="1"/>
  <c r="IJ35" i="2" s="1"/>
  <c r="D22" i="32"/>
  <c r="HP34" i="2" s="1"/>
  <c r="IJ34" i="2" s="1"/>
  <c r="D22" i="31"/>
  <c r="HP33" i="2" s="1"/>
  <c r="IJ33" i="2" s="1"/>
  <c r="D22" i="30"/>
  <c r="HP32" i="2" s="1"/>
  <c r="IJ32" i="2" s="1"/>
  <c r="D22" i="29"/>
  <c r="HP31" i="2" s="1"/>
  <c r="IJ31" i="2" s="1"/>
  <c r="D22" i="28"/>
  <c r="HP30" i="2" s="1"/>
  <c r="IJ30" i="2" s="1"/>
  <c r="D22" i="27"/>
  <c r="HP29" i="2" s="1"/>
  <c r="IJ29" i="2" s="1"/>
  <c r="D22" i="26"/>
  <c r="HP28" i="2" s="1"/>
  <c r="IJ28" i="2" s="1"/>
  <c r="D22" i="25"/>
  <c r="HP27" i="2" s="1"/>
  <c r="IJ27" i="2" s="1"/>
  <c r="D22" i="24"/>
  <c r="HP26" i="2" s="1"/>
  <c r="IJ26" i="2" s="1"/>
  <c r="D22" i="23"/>
  <c r="HP25" i="2" s="1"/>
  <c r="IJ25" i="2" s="1"/>
  <c r="D22" i="22"/>
  <c r="HP24" i="2" s="1"/>
  <c r="IJ24" i="2" s="1"/>
  <c r="D22" i="21"/>
  <c r="HP23" i="2" s="1"/>
  <c r="IJ23" i="2" s="1"/>
  <c r="D22" i="20"/>
  <c r="HP22" i="2" s="1"/>
  <c r="IJ22" i="2" s="1"/>
  <c r="D22" i="19"/>
  <c r="HP21" i="2" s="1"/>
  <c r="IJ21" i="2" s="1"/>
  <c r="D22" i="18"/>
  <c r="HP20" i="2" s="1"/>
  <c r="IJ20" i="2" s="1"/>
  <c r="D21" i="55"/>
  <c r="GW54" i="2" s="1"/>
  <c r="HQ54" i="2" s="1"/>
  <c r="D21" i="54"/>
  <c r="GW53" i="2" s="1"/>
  <c r="HQ53" i="2" s="1"/>
  <c r="D21" i="53"/>
  <c r="GW52" i="2" s="1"/>
  <c r="HQ52" i="2" s="1"/>
  <c r="D21" i="52"/>
  <c r="GW51" i="2" s="1"/>
  <c r="HQ51" i="2" s="1"/>
  <c r="D21" i="51"/>
  <c r="GW50" i="2" s="1"/>
  <c r="HQ50" i="2" s="1"/>
  <c r="D21" i="47"/>
  <c r="GW49" i="2" s="1"/>
  <c r="HQ49" i="2" s="1"/>
  <c r="D21" i="46"/>
  <c r="GW48" i="2" s="1"/>
  <c r="HQ48" i="2" s="1"/>
  <c r="D21" i="45"/>
  <c r="GW47" i="2" s="1"/>
  <c r="HQ47" i="2" s="1"/>
  <c r="D21" i="44"/>
  <c r="GW46" i="2" s="1"/>
  <c r="HQ46" i="2" s="1"/>
  <c r="D21" i="43"/>
  <c r="GW45" i="2" s="1"/>
  <c r="HQ45" i="2" s="1"/>
  <c r="D21" i="42"/>
  <c r="GW44" i="2" s="1"/>
  <c r="HQ44" i="2" s="1"/>
  <c r="D21" i="41"/>
  <c r="GW43" i="2" s="1"/>
  <c r="HQ43" i="2" s="1"/>
  <c r="D21" i="40"/>
  <c r="GW42" i="2" s="1"/>
  <c r="HQ42" i="2" s="1"/>
  <c r="D21" i="39"/>
  <c r="GW41" i="2" s="1"/>
  <c r="HQ41" i="2" s="1"/>
  <c r="D21" i="38"/>
  <c r="GW40" i="2" s="1"/>
  <c r="HQ40" i="2" s="1"/>
  <c r="D21" i="37"/>
  <c r="GW39" i="2" s="1"/>
  <c r="HQ39" i="2" s="1"/>
  <c r="D21" i="36"/>
  <c r="GW38" i="2" s="1"/>
  <c r="HQ38" i="2" s="1"/>
  <c r="D21" i="35"/>
  <c r="GW37" i="2" s="1"/>
  <c r="HQ37" i="2" s="1"/>
  <c r="D21" i="34"/>
  <c r="GW36" i="2" s="1"/>
  <c r="HQ36" i="2" s="1"/>
  <c r="D21" i="33"/>
  <c r="GW35" i="2" s="1"/>
  <c r="HQ35" i="2" s="1"/>
  <c r="D21" i="32"/>
  <c r="GW34" i="2" s="1"/>
  <c r="HQ34" i="2" s="1"/>
  <c r="D21" i="31"/>
  <c r="GW33" i="2" s="1"/>
  <c r="HQ33" i="2" s="1"/>
  <c r="D21" i="30"/>
  <c r="GW32" i="2" s="1"/>
  <c r="HQ32" i="2" s="1"/>
  <c r="D21" i="29"/>
  <c r="GW31" i="2" s="1"/>
  <c r="HQ31" i="2" s="1"/>
  <c r="D21" i="28"/>
  <c r="GW30" i="2" s="1"/>
  <c r="HQ30" i="2" s="1"/>
  <c r="D21" i="27"/>
  <c r="GW29" i="2" s="1"/>
  <c r="HQ29" i="2" s="1"/>
  <c r="D21" i="26"/>
  <c r="GW28" i="2" s="1"/>
  <c r="HQ28" i="2" s="1"/>
  <c r="D21" i="25"/>
  <c r="GW27" i="2" s="1"/>
  <c r="HQ27" i="2" s="1"/>
  <c r="D21" i="24"/>
  <c r="GW26" i="2" s="1"/>
  <c r="HQ26" i="2" s="1"/>
  <c r="D21" i="23"/>
  <c r="GW25" i="2" s="1"/>
  <c r="HQ25" i="2" s="1"/>
  <c r="D21" i="22"/>
  <c r="GW24" i="2" s="1"/>
  <c r="HQ24" i="2" s="1"/>
  <c r="D21" i="21"/>
  <c r="GW23" i="2" s="1"/>
  <c r="HQ23" i="2" s="1"/>
  <c r="D21" i="20"/>
  <c r="GW22" i="2" s="1"/>
  <c r="HQ22" i="2" s="1"/>
  <c r="D21" i="19"/>
  <c r="GW21" i="2" s="1"/>
  <c r="HQ21" i="2" s="1"/>
  <c r="D21" i="18"/>
  <c r="GW20" i="2" s="1"/>
  <c r="HQ20" i="2" s="1"/>
  <c r="D20" i="55"/>
  <c r="GD54" i="2" s="1"/>
  <c r="GX54" i="2" s="1"/>
  <c r="D20" i="54"/>
  <c r="GD53" i="2" s="1"/>
  <c r="GX53" i="2" s="1"/>
  <c r="D20" i="53"/>
  <c r="GD52" i="2" s="1"/>
  <c r="GX52" i="2" s="1"/>
  <c r="D20" i="52"/>
  <c r="GD51" i="2" s="1"/>
  <c r="GX51" i="2" s="1"/>
  <c r="D20" i="51"/>
  <c r="GD50" i="2" s="1"/>
  <c r="GX50" i="2" s="1"/>
  <c r="D20" i="47"/>
  <c r="GD49" i="2" s="1"/>
  <c r="GX49" i="2" s="1"/>
  <c r="D20" i="46"/>
  <c r="GD48" i="2" s="1"/>
  <c r="GX48" i="2" s="1"/>
  <c r="D20" i="45"/>
  <c r="GD47" i="2" s="1"/>
  <c r="GX47" i="2" s="1"/>
  <c r="D20" i="44"/>
  <c r="GD46" i="2" s="1"/>
  <c r="GX46" i="2" s="1"/>
  <c r="D20" i="43"/>
  <c r="GD45" i="2" s="1"/>
  <c r="GX45" i="2" s="1"/>
  <c r="D20" i="42"/>
  <c r="GD44" i="2" s="1"/>
  <c r="GX44" i="2" s="1"/>
  <c r="D20" i="41"/>
  <c r="GD43" i="2" s="1"/>
  <c r="GX43" i="2" s="1"/>
  <c r="D20" i="40"/>
  <c r="GD42" i="2" s="1"/>
  <c r="GX42" i="2" s="1"/>
  <c r="D20" i="39"/>
  <c r="GD41" i="2" s="1"/>
  <c r="GX41" i="2" s="1"/>
  <c r="D20" i="38"/>
  <c r="GD40" i="2" s="1"/>
  <c r="GX40" i="2" s="1"/>
  <c r="D20" i="37"/>
  <c r="GD39" i="2" s="1"/>
  <c r="GX39" i="2" s="1"/>
  <c r="D20" i="36"/>
  <c r="GD38" i="2" s="1"/>
  <c r="GX38" i="2" s="1"/>
  <c r="D20" i="35"/>
  <c r="GD37" i="2" s="1"/>
  <c r="GX37" i="2" s="1"/>
  <c r="D20" i="34"/>
  <c r="GD36" i="2" s="1"/>
  <c r="GX36" i="2" s="1"/>
  <c r="D20" i="33"/>
  <c r="GD35" i="2" s="1"/>
  <c r="GX35" i="2" s="1"/>
  <c r="D20" i="32"/>
  <c r="GD34" i="2" s="1"/>
  <c r="GX34" i="2" s="1"/>
  <c r="D20" i="31"/>
  <c r="GD33" i="2" s="1"/>
  <c r="GX33" i="2" s="1"/>
  <c r="D20" i="30"/>
  <c r="GD32" i="2" s="1"/>
  <c r="GX32" i="2" s="1"/>
  <c r="D20" i="29"/>
  <c r="GD31" i="2" s="1"/>
  <c r="GX31" i="2" s="1"/>
  <c r="D20" i="28"/>
  <c r="GD30" i="2" s="1"/>
  <c r="GX30" i="2" s="1"/>
  <c r="D20" i="27"/>
  <c r="GD29" i="2" s="1"/>
  <c r="GX29" i="2" s="1"/>
  <c r="D20" i="26"/>
  <c r="GD28" i="2" s="1"/>
  <c r="GX28" i="2" s="1"/>
  <c r="D20" i="25"/>
  <c r="GD27" i="2" s="1"/>
  <c r="GX27" i="2" s="1"/>
  <c r="D20" i="24"/>
  <c r="GD26" i="2" s="1"/>
  <c r="GX26" i="2" s="1"/>
  <c r="D20" i="23"/>
  <c r="GD25" i="2" s="1"/>
  <c r="GX25" i="2" s="1"/>
  <c r="D20" i="22"/>
  <c r="GD24" i="2" s="1"/>
  <c r="GX24" i="2" s="1"/>
  <c r="D20" i="21"/>
  <c r="GD23" i="2" s="1"/>
  <c r="GX23" i="2" s="1"/>
  <c r="D20" i="20"/>
  <c r="GD22" i="2" s="1"/>
  <c r="GX22" i="2" s="1"/>
  <c r="D20" i="19"/>
  <c r="GD21" i="2" s="1"/>
  <c r="GX21" i="2" s="1"/>
  <c r="D20" i="18"/>
  <c r="GD20" i="2" s="1"/>
  <c r="GX20" i="2" s="1"/>
  <c r="D19" i="55"/>
  <c r="FK54" i="2" s="1"/>
  <c r="GE54" i="2" s="1"/>
  <c r="D19" i="54"/>
  <c r="FK53" i="2" s="1"/>
  <c r="GE53" i="2" s="1"/>
  <c r="D19" i="53"/>
  <c r="FK52" i="2" s="1"/>
  <c r="GE52" i="2" s="1"/>
  <c r="D19" i="52"/>
  <c r="FK51" i="2" s="1"/>
  <c r="GE51" i="2" s="1"/>
  <c r="D19" i="51"/>
  <c r="FK50" i="2" s="1"/>
  <c r="GE50" i="2" s="1"/>
  <c r="D19" i="47"/>
  <c r="FK49" i="2" s="1"/>
  <c r="GE49" i="2" s="1"/>
  <c r="D19" i="46"/>
  <c r="FK48" i="2" s="1"/>
  <c r="GE48" i="2" s="1"/>
  <c r="D19" i="45"/>
  <c r="FK47" i="2" s="1"/>
  <c r="GE47" i="2" s="1"/>
  <c r="D19" i="44"/>
  <c r="FK46" i="2" s="1"/>
  <c r="GE46" i="2" s="1"/>
  <c r="D19" i="43"/>
  <c r="FK45" i="2" s="1"/>
  <c r="GE45" i="2" s="1"/>
  <c r="D19" i="42"/>
  <c r="FK44" i="2" s="1"/>
  <c r="GE44" i="2" s="1"/>
  <c r="D19" i="41"/>
  <c r="FK43" i="2" s="1"/>
  <c r="GE43" i="2" s="1"/>
  <c r="D19" i="40"/>
  <c r="FK42" i="2" s="1"/>
  <c r="GE42" i="2" s="1"/>
  <c r="D19" i="39"/>
  <c r="FK41" i="2" s="1"/>
  <c r="GE41" i="2" s="1"/>
  <c r="D19" i="38"/>
  <c r="FK40" i="2" s="1"/>
  <c r="GE40" i="2" s="1"/>
  <c r="D19" i="37"/>
  <c r="FK39" i="2" s="1"/>
  <c r="GE39" i="2" s="1"/>
  <c r="D19" i="36"/>
  <c r="FK38" i="2" s="1"/>
  <c r="GE38" i="2" s="1"/>
  <c r="D19" i="35"/>
  <c r="FK37" i="2" s="1"/>
  <c r="GE37" i="2" s="1"/>
  <c r="D19" i="34"/>
  <c r="FK36" i="2" s="1"/>
  <c r="GE36" i="2" s="1"/>
  <c r="D19" i="33"/>
  <c r="FK35" i="2" s="1"/>
  <c r="GE35" i="2" s="1"/>
  <c r="D19" i="32"/>
  <c r="FK34" i="2" s="1"/>
  <c r="GE34" i="2" s="1"/>
  <c r="D19" i="31"/>
  <c r="FK33" i="2" s="1"/>
  <c r="GE33" i="2" s="1"/>
  <c r="D19" i="30"/>
  <c r="FK32" i="2" s="1"/>
  <c r="GE32" i="2" s="1"/>
  <c r="D19" i="29"/>
  <c r="FK31" i="2" s="1"/>
  <c r="GE31" i="2" s="1"/>
  <c r="D19" i="28"/>
  <c r="FK30" i="2" s="1"/>
  <c r="GE30" i="2" s="1"/>
  <c r="D19" i="27"/>
  <c r="FK29" i="2" s="1"/>
  <c r="GE29" i="2" s="1"/>
  <c r="D19" i="26"/>
  <c r="FK28" i="2" s="1"/>
  <c r="GE28" i="2" s="1"/>
  <c r="D19" i="25"/>
  <c r="FK27" i="2" s="1"/>
  <c r="GE27" i="2" s="1"/>
  <c r="D19" i="24"/>
  <c r="FK26" i="2" s="1"/>
  <c r="GE26" i="2" s="1"/>
  <c r="D19" i="23"/>
  <c r="FK25" i="2" s="1"/>
  <c r="GE25" i="2" s="1"/>
  <c r="D19" i="22"/>
  <c r="FK24" i="2" s="1"/>
  <c r="GE24" i="2" s="1"/>
  <c r="D19" i="21"/>
  <c r="FK23" i="2" s="1"/>
  <c r="GE23" i="2" s="1"/>
  <c r="D19" i="20"/>
  <c r="FK22" i="2" s="1"/>
  <c r="GE22" i="2" s="1"/>
  <c r="D19" i="19"/>
  <c r="FK21" i="2" s="1"/>
  <c r="GE21" i="2" s="1"/>
  <c r="D19" i="18"/>
  <c r="FK20" i="2" s="1"/>
  <c r="GE20" i="2" s="1"/>
  <c r="D18" i="55"/>
  <c r="ER54" i="2" s="1"/>
  <c r="FL54" i="2" s="1"/>
  <c r="D18" i="54"/>
  <c r="ER53" i="2" s="1"/>
  <c r="FL53" i="2" s="1"/>
  <c r="D18" i="53"/>
  <c r="ER52" i="2" s="1"/>
  <c r="FL52" i="2" s="1"/>
  <c r="D18" i="52"/>
  <c r="ER51" i="2" s="1"/>
  <c r="FL51" i="2" s="1"/>
  <c r="D18" i="51"/>
  <c r="ER50" i="2" s="1"/>
  <c r="FL50" i="2" s="1"/>
  <c r="D18" i="47"/>
  <c r="ER49" i="2" s="1"/>
  <c r="FL49" i="2" s="1"/>
  <c r="D18" i="46"/>
  <c r="ER48" i="2" s="1"/>
  <c r="FL48" i="2" s="1"/>
  <c r="D18" i="45"/>
  <c r="ER47" i="2" s="1"/>
  <c r="FL47" i="2" s="1"/>
  <c r="D18" i="44"/>
  <c r="ER46" i="2" s="1"/>
  <c r="FL46" i="2" s="1"/>
  <c r="D18" i="43"/>
  <c r="ER45" i="2" s="1"/>
  <c r="FL45" i="2" s="1"/>
  <c r="D18" i="42"/>
  <c r="ER44" i="2" s="1"/>
  <c r="FL44" i="2" s="1"/>
  <c r="D18" i="41"/>
  <c r="ER43" i="2" s="1"/>
  <c r="FL43" i="2" s="1"/>
  <c r="D18" i="40"/>
  <c r="ER42" i="2" s="1"/>
  <c r="FL42" i="2" s="1"/>
  <c r="D18" i="39"/>
  <c r="ER41" i="2" s="1"/>
  <c r="FL41" i="2" s="1"/>
  <c r="D18" i="38"/>
  <c r="ER40" i="2" s="1"/>
  <c r="FL40" i="2" s="1"/>
  <c r="D18" i="37"/>
  <c r="ER39" i="2" s="1"/>
  <c r="FL39" i="2" s="1"/>
  <c r="D18" i="36"/>
  <c r="ER38" i="2" s="1"/>
  <c r="FL38" i="2" s="1"/>
  <c r="D18" i="35"/>
  <c r="ER37" i="2" s="1"/>
  <c r="FL37" i="2" s="1"/>
  <c r="D18" i="34"/>
  <c r="ER36" i="2" s="1"/>
  <c r="FL36" i="2" s="1"/>
  <c r="D18" i="33"/>
  <c r="ER35" i="2" s="1"/>
  <c r="FL35" i="2" s="1"/>
  <c r="D18" i="32"/>
  <c r="ER34" i="2" s="1"/>
  <c r="FL34" i="2" s="1"/>
  <c r="D18" i="31"/>
  <c r="ER33" i="2" s="1"/>
  <c r="FL33" i="2" s="1"/>
  <c r="D18" i="30"/>
  <c r="ER32" i="2" s="1"/>
  <c r="FL32" i="2" s="1"/>
  <c r="D18" i="29"/>
  <c r="ER31" i="2" s="1"/>
  <c r="FL31" i="2" s="1"/>
  <c r="D18" i="28"/>
  <c r="ER30" i="2" s="1"/>
  <c r="FL30" i="2" s="1"/>
  <c r="D18" i="27"/>
  <c r="ER29" i="2" s="1"/>
  <c r="FL29" i="2" s="1"/>
  <c r="D18" i="26"/>
  <c r="ER28" i="2" s="1"/>
  <c r="FL28" i="2" s="1"/>
  <c r="D18" i="25"/>
  <c r="ER27" i="2" s="1"/>
  <c r="FL27" i="2" s="1"/>
  <c r="D18" i="24"/>
  <c r="ER26" i="2" s="1"/>
  <c r="FL26" i="2" s="1"/>
  <c r="D18" i="23"/>
  <c r="ER25" i="2" s="1"/>
  <c r="FL25" i="2" s="1"/>
  <c r="D18" i="22"/>
  <c r="ER24" i="2" s="1"/>
  <c r="FL24" i="2" s="1"/>
  <c r="D18" i="21"/>
  <c r="ER23" i="2" s="1"/>
  <c r="FL23" i="2" s="1"/>
  <c r="D18" i="20"/>
  <c r="ER22" i="2" s="1"/>
  <c r="FL22" i="2" s="1"/>
  <c r="D18" i="19"/>
  <c r="ER21" i="2" s="1"/>
  <c r="FL21" i="2" s="1"/>
  <c r="D18" i="18"/>
  <c r="ER20" i="2" s="1"/>
  <c r="FL20" i="2" s="1"/>
  <c r="D17" i="55"/>
  <c r="DY54" i="2" s="1"/>
  <c r="ES54" i="2" s="1"/>
  <c r="D17" i="54"/>
  <c r="DY53" i="2" s="1"/>
  <c r="ES53" i="2" s="1"/>
  <c r="D17" i="53"/>
  <c r="DY52" i="2" s="1"/>
  <c r="ES52" i="2" s="1"/>
  <c r="D17" i="52"/>
  <c r="DY51" i="2" s="1"/>
  <c r="ES51" i="2" s="1"/>
  <c r="D17" i="51"/>
  <c r="DY50" i="2" s="1"/>
  <c r="ES50" i="2" s="1"/>
  <c r="D17" i="47"/>
  <c r="DY49" i="2" s="1"/>
  <c r="ES49" i="2" s="1"/>
  <c r="D17" i="46"/>
  <c r="DY48" i="2" s="1"/>
  <c r="ES48" i="2" s="1"/>
  <c r="D17" i="45"/>
  <c r="DY47" i="2" s="1"/>
  <c r="ES47" i="2" s="1"/>
  <c r="D17" i="44"/>
  <c r="DY46" i="2" s="1"/>
  <c r="ES46" i="2" s="1"/>
  <c r="D17" i="43"/>
  <c r="DY45" i="2" s="1"/>
  <c r="ES45" i="2" s="1"/>
  <c r="D17" i="42"/>
  <c r="DY44" i="2" s="1"/>
  <c r="ES44" i="2" s="1"/>
  <c r="D17" i="41"/>
  <c r="DY43" i="2" s="1"/>
  <c r="ES43" i="2" s="1"/>
  <c r="D17" i="40"/>
  <c r="DY42" i="2" s="1"/>
  <c r="ES42" i="2" s="1"/>
  <c r="D17" i="39"/>
  <c r="DY41" i="2" s="1"/>
  <c r="ES41" i="2" s="1"/>
  <c r="D17" i="38"/>
  <c r="DY40" i="2" s="1"/>
  <c r="ES40" i="2" s="1"/>
  <c r="D17" i="37"/>
  <c r="DY39" i="2" s="1"/>
  <c r="ES39" i="2" s="1"/>
  <c r="D17" i="36"/>
  <c r="DY38" i="2" s="1"/>
  <c r="ES38" i="2" s="1"/>
  <c r="D17" i="35"/>
  <c r="DY37" i="2" s="1"/>
  <c r="ES37" i="2" s="1"/>
  <c r="D17" i="34"/>
  <c r="DY36" i="2" s="1"/>
  <c r="ES36" i="2" s="1"/>
  <c r="D17" i="33"/>
  <c r="DY35" i="2" s="1"/>
  <c r="ES35" i="2" s="1"/>
  <c r="D17" i="32"/>
  <c r="DY34" i="2" s="1"/>
  <c r="ES34" i="2" s="1"/>
  <c r="D17" i="31"/>
  <c r="DY33" i="2" s="1"/>
  <c r="ES33" i="2" s="1"/>
  <c r="D17" i="30"/>
  <c r="DY32" i="2" s="1"/>
  <c r="ES32" i="2" s="1"/>
  <c r="D17" i="29"/>
  <c r="DY31" i="2" s="1"/>
  <c r="ES31" i="2" s="1"/>
  <c r="D17" i="28"/>
  <c r="DY30" i="2" s="1"/>
  <c r="ES30" i="2" s="1"/>
  <c r="D17" i="27"/>
  <c r="DY29" i="2" s="1"/>
  <c r="ES29" i="2" s="1"/>
  <c r="D17" i="26"/>
  <c r="DY28" i="2" s="1"/>
  <c r="ES28" i="2" s="1"/>
  <c r="D17" i="25"/>
  <c r="DY27" i="2" s="1"/>
  <c r="ES27" i="2" s="1"/>
  <c r="D17" i="24"/>
  <c r="DY26" i="2" s="1"/>
  <c r="ES26" i="2" s="1"/>
  <c r="D17" i="23"/>
  <c r="DY25" i="2" s="1"/>
  <c r="ES25" i="2" s="1"/>
  <c r="D17" i="22"/>
  <c r="DY24" i="2" s="1"/>
  <c r="ES24" i="2" s="1"/>
  <c r="D17" i="21"/>
  <c r="DY23" i="2" s="1"/>
  <c r="ES23" i="2" s="1"/>
  <c r="D17" i="20"/>
  <c r="DY22" i="2" s="1"/>
  <c r="ES22" i="2" s="1"/>
  <c r="D17" i="19"/>
  <c r="DY21" i="2" s="1"/>
  <c r="ES21" i="2" s="1"/>
  <c r="D16" i="55"/>
  <c r="DF54" i="2" s="1"/>
  <c r="DZ54" i="2" s="1"/>
  <c r="D16" i="54"/>
  <c r="DF53" i="2" s="1"/>
  <c r="DZ53" i="2" s="1"/>
  <c r="D16" i="53"/>
  <c r="DF52" i="2" s="1"/>
  <c r="DZ52" i="2" s="1"/>
  <c r="D16" i="52"/>
  <c r="DF51" i="2" s="1"/>
  <c r="DZ51" i="2" s="1"/>
  <c r="D16" i="51"/>
  <c r="DF50" i="2" s="1"/>
  <c r="DZ50" i="2" s="1"/>
  <c r="D16" i="47"/>
  <c r="DF49" i="2" s="1"/>
  <c r="DZ49" i="2" s="1"/>
  <c r="D16" i="46"/>
  <c r="DF48" i="2" s="1"/>
  <c r="DZ48" i="2" s="1"/>
  <c r="D16" i="45"/>
  <c r="DF47" i="2" s="1"/>
  <c r="DZ47" i="2" s="1"/>
  <c r="D16" i="44"/>
  <c r="DF46" i="2" s="1"/>
  <c r="DZ46" i="2" s="1"/>
  <c r="D16" i="43"/>
  <c r="DF45" i="2" s="1"/>
  <c r="DZ45" i="2" s="1"/>
  <c r="D16" i="42"/>
  <c r="DF44" i="2" s="1"/>
  <c r="DZ44" i="2" s="1"/>
  <c r="D16" i="41"/>
  <c r="DF43" i="2" s="1"/>
  <c r="DZ43" i="2" s="1"/>
  <c r="D16" i="40"/>
  <c r="DF42" i="2" s="1"/>
  <c r="DZ42" i="2" s="1"/>
  <c r="D16" i="39"/>
  <c r="DF41" i="2" s="1"/>
  <c r="DZ41" i="2" s="1"/>
  <c r="D16" i="38"/>
  <c r="DF40" i="2" s="1"/>
  <c r="DZ40" i="2" s="1"/>
  <c r="D16" i="37"/>
  <c r="DF39" i="2" s="1"/>
  <c r="DZ39" i="2" s="1"/>
  <c r="D16" i="36"/>
  <c r="DF38" i="2" s="1"/>
  <c r="DZ38" i="2" s="1"/>
  <c r="D16" i="35"/>
  <c r="DF37" i="2" s="1"/>
  <c r="DZ37" i="2" s="1"/>
  <c r="D16" i="34"/>
  <c r="DF36" i="2" s="1"/>
  <c r="DZ36" i="2" s="1"/>
  <c r="D16" i="33"/>
  <c r="DF35" i="2" s="1"/>
  <c r="DZ35" i="2" s="1"/>
  <c r="D16" i="32"/>
  <c r="DF34" i="2" s="1"/>
  <c r="DZ34" i="2" s="1"/>
  <c r="D16" i="31"/>
  <c r="DF33" i="2" s="1"/>
  <c r="DZ33" i="2" s="1"/>
  <c r="D16" i="30"/>
  <c r="DF32" i="2" s="1"/>
  <c r="DZ32" i="2" s="1"/>
  <c r="D16" i="29"/>
  <c r="DF31" i="2" s="1"/>
  <c r="DZ31" i="2" s="1"/>
  <c r="D16" i="28"/>
  <c r="DF30" i="2" s="1"/>
  <c r="DZ30" i="2" s="1"/>
  <c r="D16" i="27"/>
  <c r="DF29" i="2" s="1"/>
  <c r="DZ29" i="2" s="1"/>
  <c r="D16" i="26"/>
  <c r="DF28" i="2" s="1"/>
  <c r="DZ28" i="2" s="1"/>
  <c r="D16" i="25"/>
  <c r="DF27" i="2" s="1"/>
  <c r="DZ27" i="2" s="1"/>
  <c r="D16" i="24"/>
  <c r="DF26" i="2" s="1"/>
  <c r="DZ26" i="2" s="1"/>
  <c r="D16" i="23"/>
  <c r="DF25" i="2" s="1"/>
  <c r="DZ25" i="2" s="1"/>
  <c r="D16" i="22"/>
  <c r="DF24" i="2" s="1"/>
  <c r="DZ24" i="2" s="1"/>
  <c r="D16" i="21"/>
  <c r="DF23" i="2" s="1"/>
  <c r="D16" i="20"/>
  <c r="DF22" i="2" s="1"/>
  <c r="DZ22" i="2" s="1"/>
  <c r="D16" i="19"/>
  <c r="DF21" i="2" s="1"/>
  <c r="DZ21" i="2" s="1"/>
  <c r="D15" i="55"/>
  <c r="CM54" i="2" s="1"/>
  <c r="DG54" i="2" s="1"/>
  <c r="D15" i="54"/>
  <c r="CM53" i="2" s="1"/>
  <c r="DG53" i="2" s="1"/>
  <c r="D15" i="53"/>
  <c r="CM52" i="2" s="1"/>
  <c r="DG52" i="2" s="1"/>
  <c r="D15" i="52"/>
  <c r="CM51" i="2" s="1"/>
  <c r="DG51" i="2" s="1"/>
  <c r="D15" i="51"/>
  <c r="CM50" i="2" s="1"/>
  <c r="DG50" i="2" s="1"/>
  <c r="D15" i="47"/>
  <c r="CM49" i="2" s="1"/>
  <c r="DG49" i="2" s="1"/>
  <c r="D15" i="46"/>
  <c r="CM48" i="2" s="1"/>
  <c r="DG48" i="2" s="1"/>
  <c r="D15" i="45"/>
  <c r="CM47" i="2" s="1"/>
  <c r="DG47" i="2" s="1"/>
  <c r="D15" i="44"/>
  <c r="CM46" i="2" s="1"/>
  <c r="DG46" i="2" s="1"/>
  <c r="D15" i="43"/>
  <c r="CM45" i="2" s="1"/>
  <c r="DG45" i="2" s="1"/>
  <c r="D15" i="42"/>
  <c r="CM44" i="2" s="1"/>
  <c r="DG44" i="2" s="1"/>
  <c r="D15" i="41"/>
  <c r="CM43" i="2" s="1"/>
  <c r="DG43" i="2" s="1"/>
  <c r="D15" i="40"/>
  <c r="CM42" i="2" s="1"/>
  <c r="DG42" i="2" s="1"/>
  <c r="D15" i="39"/>
  <c r="CM41" i="2" s="1"/>
  <c r="DG41" i="2" s="1"/>
  <c r="D15" i="38"/>
  <c r="CM40" i="2" s="1"/>
  <c r="DG40" i="2" s="1"/>
  <c r="D15" i="37"/>
  <c r="CM39" i="2" s="1"/>
  <c r="DG39" i="2" s="1"/>
  <c r="D15" i="36"/>
  <c r="CM38" i="2" s="1"/>
  <c r="DG38" i="2" s="1"/>
  <c r="D15" i="35"/>
  <c r="CM37" i="2" s="1"/>
  <c r="DG37" i="2" s="1"/>
  <c r="D15" i="34"/>
  <c r="CM36" i="2" s="1"/>
  <c r="DG36" i="2" s="1"/>
  <c r="D15" i="33"/>
  <c r="CM35" i="2" s="1"/>
  <c r="DG35" i="2" s="1"/>
  <c r="D15" i="32"/>
  <c r="CM34" i="2" s="1"/>
  <c r="DG34" i="2" s="1"/>
  <c r="D15" i="31"/>
  <c r="CM33" i="2" s="1"/>
  <c r="DG33" i="2" s="1"/>
  <c r="D15" i="30"/>
  <c r="CM32" i="2" s="1"/>
  <c r="DG32" i="2" s="1"/>
  <c r="D15" i="29"/>
  <c r="CM31" i="2" s="1"/>
  <c r="DG31" i="2" s="1"/>
  <c r="D15" i="28"/>
  <c r="CM30" i="2" s="1"/>
  <c r="DG30" i="2" s="1"/>
  <c r="D15" i="27"/>
  <c r="CM29" i="2" s="1"/>
  <c r="DG29" i="2" s="1"/>
  <c r="D15" i="26"/>
  <c r="CM28" i="2" s="1"/>
  <c r="DG28" i="2" s="1"/>
  <c r="D15" i="25"/>
  <c r="CM27" i="2" s="1"/>
  <c r="DG27" i="2" s="1"/>
  <c r="D15" i="24"/>
  <c r="CM26" i="2" s="1"/>
  <c r="DG26" i="2" s="1"/>
  <c r="D15" i="23"/>
  <c r="CM25" i="2" s="1"/>
  <c r="DG25" i="2" s="1"/>
  <c r="D15" i="22"/>
  <c r="CM24" i="2" s="1"/>
  <c r="DG24" i="2" s="1"/>
  <c r="D15" i="21"/>
  <c r="CM23" i="2" s="1"/>
  <c r="DG23" i="2" s="1"/>
  <c r="D15" i="20"/>
  <c r="CM22" i="2" s="1"/>
  <c r="DG22" i="2" s="1"/>
  <c r="D15" i="19"/>
  <c r="CM21" i="2" s="1"/>
  <c r="DG21" i="2" s="1"/>
  <c r="D14" i="55"/>
  <c r="BT54" i="2" s="1"/>
  <c r="CN54" i="2" s="1"/>
  <c r="D14" i="54"/>
  <c r="BT53" i="2" s="1"/>
  <c r="CN53" i="2" s="1"/>
  <c r="D14" i="53"/>
  <c r="BT52" i="2" s="1"/>
  <c r="CN52" i="2" s="1"/>
  <c r="D14" i="52"/>
  <c r="BT51" i="2" s="1"/>
  <c r="CN51" i="2" s="1"/>
  <c r="D14" i="51"/>
  <c r="BT50" i="2" s="1"/>
  <c r="CN50" i="2" s="1"/>
  <c r="D14" i="47"/>
  <c r="BT49" i="2" s="1"/>
  <c r="CN49" i="2" s="1"/>
  <c r="D14" i="46"/>
  <c r="BT48" i="2" s="1"/>
  <c r="CN48" i="2" s="1"/>
  <c r="D14" i="45"/>
  <c r="BT47" i="2" s="1"/>
  <c r="CN47" i="2" s="1"/>
  <c r="D14" i="44"/>
  <c r="BT46" i="2" s="1"/>
  <c r="CN46" i="2" s="1"/>
  <c r="D14" i="43"/>
  <c r="BT45" i="2" s="1"/>
  <c r="CN45" i="2" s="1"/>
  <c r="D14" i="42"/>
  <c r="BT44" i="2" s="1"/>
  <c r="CN44" i="2" s="1"/>
  <c r="D14" i="41"/>
  <c r="BT43" i="2" s="1"/>
  <c r="CN43" i="2" s="1"/>
  <c r="D14" i="40"/>
  <c r="BT42" i="2" s="1"/>
  <c r="CN42" i="2" s="1"/>
  <c r="D14" i="39"/>
  <c r="BT41" i="2" s="1"/>
  <c r="CN41" i="2" s="1"/>
  <c r="D14" i="38"/>
  <c r="BT40" i="2" s="1"/>
  <c r="CN40" i="2" s="1"/>
  <c r="D14" i="37"/>
  <c r="BT39" i="2" s="1"/>
  <c r="CN39" i="2" s="1"/>
  <c r="D14" i="36"/>
  <c r="BT38" i="2" s="1"/>
  <c r="CN38" i="2" s="1"/>
  <c r="D14" i="35"/>
  <c r="BT37" i="2" s="1"/>
  <c r="CN37" i="2" s="1"/>
  <c r="D14" i="34"/>
  <c r="BT36" i="2" s="1"/>
  <c r="CN36" i="2" s="1"/>
  <c r="D14" i="33"/>
  <c r="BT35" i="2" s="1"/>
  <c r="CN35" i="2" s="1"/>
  <c r="D14" i="32"/>
  <c r="BT34" i="2" s="1"/>
  <c r="CN34" i="2" s="1"/>
  <c r="D14" i="31"/>
  <c r="BT33" i="2" s="1"/>
  <c r="CN33" i="2" s="1"/>
  <c r="D14" i="30"/>
  <c r="BT32" i="2" s="1"/>
  <c r="CN32" i="2" s="1"/>
  <c r="D14" i="29"/>
  <c r="BT31" i="2" s="1"/>
  <c r="CN31" i="2" s="1"/>
  <c r="D14" i="28"/>
  <c r="BT30" i="2" s="1"/>
  <c r="CN30" i="2" s="1"/>
  <c r="D14" i="27"/>
  <c r="BT29" i="2" s="1"/>
  <c r="CN29" i="2" s="1"/>
  <c r="D14" i="26"/>
  <c r="BT28" i="2" s="1"/>
  <c r="CN28" i="2" s="1"/>
  <c r="D14" i="25"/>
  <c r="BT27" i="2" s="1"/>
  <c r="CN27" i="2" s="1"/>
  <c r="D14" i="24"/>
  <c r="BT26" i="2" s="1"/>
  <c r="CN26" i="2" s="1"/>
  <c r="D14" i="23"/>
  <c r="BT25" i="2" s="1"/>
  <c r="CN25" i="2" s="1"/>
  <c r="D14" i="22"/>
  <c r="BT24" i="2" s="1"/>
  <c r="CN24" i="2" s="1"/>
  <c r="D14" i="21"/>
  <c r="BT23" i="2" s="1"/>
  <c r="CN23" i="2" s="1"/>
  <c r="D14" i="20"/>
  <c r="BT22" i="2" s="1"/>
  <c r="CN22" i="2" s="1"/>
  <c r="D14" i="19"/>
  <c r="BT21" i="2" s="1"/>
  <c r="CN21" i="2" s="1"/>
  <c r="D13" i="55"/>
  <c r="BA54" i="2" s="1"/>
  <c r="BU54" i="2" s="1"/>
  <c r="D13" i="54"/>
  <c r="BA53" i="2" s="1"/>
  <c r="BU53" i="2" s="1"/>
  <c r="D13" i="53"/>
  <c r="BA52" i="2" s="1"/>
  <c r="BU52" i="2" s="1"/>
  <c r="D13" i="52"/>
  <c r="BA51" i="2" s="1"/>
  <c r="BU51" i="2" s="1"/>
  <c r="D13" i="51"/>
  <c r="BA50" i="2" s="1"/>
  <c r="BU50" i="2" s="1"/>
  <c r="D13" i="47"/>
  <c r="BA49" i="2" s="1"/>
  <c r="BU49" i="2" s="1"/>
  <c r="D13" i="46"/>
  <c r="BA48" i="2" s="1"/>
  <c r="BU48" i="2" s="1"/>
  <c r="D13" i="45"/>
  <c r="BA47" i="2" s="1"/>
  <c r="BU47" i="2" s="1"/>
  <c r="D13" i="44"/>
  <c r="BA46" i="2" s="1"/>
  <c r="BU46" i="2" s="1"/>
  <c r="D13" i="43"/>
  <c r="BA45" i="2" s="1"/>
  <c r="BU45" i="2" s="1"/>
  <c r="D13" i="42"/>
  <c r="BA44" i="2" s="1"/>
  <c r="BU44" i="2" s="1"/>
  <c r="D13" i="41"/>
  <c r="BA43" i="2" s="1"/>
  <c r="BU43" i="2" s="1"/>
  <c r="D13" i="40"/>
  <c r="BA42" i="2" s="1"/>
  <c r="BU42" i="2" s="1"/>
  <c r="D13" i="39"/>
  <c r="BA41" i="2" s="1"/>
  <c r="BU41" i="2" s="1"/>
  <c r="D13" i="38"/>
  <c r="BA40" i="2" s="1"/>
  <c r="BU40" i="2" s="1"/>
  <c r="D13" i="37"/>
  <c r="BA39" i="2" s="1"/>
  <c r="BU39" i="2" s="1"/>
  <c r="D13" i="36"/>
  <c r="BA38" i="2" s="1"/>
  <c r="BU38" i="2" s="1"/>
  <c r="D13" i="35"/>
  <c r="BA37" i="2" s="1"/>
  <c r="BU37" i="2" s="1"/>
  <c r="D13" i="34"/>
  <c r="BA36" i="2" s="1"/>
  <c r="BU36" i="2" s="1"/>
  <c r="D13" i="33"/>
  <c r="BA35" i="2" s="1"/>
  <c r="BU35" i="2" s="1"/>
  <c r="D13" i="32"/>
  <c r="BA34" i="2" s="1"/>
  <c r="BU34" i="2" s="1"/>
  <c r="D13" i="31"/>
  <c r="BA33" i="2" s="1"/>
  <c r="BU33" i="2" s="1"/>
  <c r="D13" i="30"/>
  <c r="BA32" i="2" s="1"/>
  <c r="BU32" i="2" s="1"/>
  <c r="D13" i="29"/>
  <c r="BA31" i="2" s="1"/>
  <c r="BU31" i="2" s="1"/>
  <c r="D13" i="28"/>
  <c r="BA30" i="2" s="1"/>
  <c r="BU30" i="2" s="1"/>
  <c r="D13" i="27"/>
  <c r="BA29" i="2" s="1"/>
  <c r="BU29" i="2" s="1"/>
  <c r="D13" i="26"/>
  <c r="BA28" i="2" s="1"/>
  <c r="BU28" i="2" s="1"/>
  <c r="D13" i="25"/>
  <c r="BA27" i="2" s="1"/>
  <c r="BU27" i="2" s="1"/>
  <c r="D13" i="24"/>
  <c r="BA26" i="2" s="1"/>
  <c r="BU26" i="2" s="1"/>
  <c r="D13" i="23"/>
  <c r="BA25" i="2" s="1"/>
  <c r="BU25" i="2" s="1"/>
  <c r="D13" i="22"/>
  <c r="BA24" i="2" s="1"/>
  <c r="BU24" i="2" s="1"/>
  <c r="D13" i="21"/>
  <c r="BA23" i="2" s="1"/>
  <c r="BU23" i="2" s="1"/>
  <c r="D13" i="20"/>
  <c r="BA22" i="2" s="1"/>
  <c r="BU22" i="2" s="1"/>
  <c r="D13" i="19"/>
  <c r="BA21" i="2" s="1"/>
  <c r="BU21" i="2" s="1"/>
  <c r="D12" i="55"/>
  <c r="AH54" i="2" s="1"/>
  <c r="BB54" i="2" s="1"/>
  <c r="D12" i="54"/>
  <c r="AH53" i="2" s="1"/>
  <c r="BB53" i="2" s="1"/>
  <c r="D12" i="53"/>
  <c r="AH52" i="2" s="1"/>
  <c r="BB52" i="2" s="1"/>
  <c r="D12" i="52"/>
  <c r="AH51" i="2" s="1"/>
  <c r="BB51" i="2" s="1"/>
  <c r="D12" i="51"/>
  <c r="AH50" i="2" s="1"/>
  <c r="BB50" i="2" s="1"/>
  <c r="D12" i="47"/>
  <c r="AH49" i="2" s="1"/>
  <c r="BB49" i="2" s="1"/>
  <c r="D12" i="46"/>
  <c r="AH48" i="2" s="1"/>
  <c r="BB48" i="2" s="1"/>
  <c r="D12" i="45"/>
  <c r="AH47" i="2" s="1"/>
  <c r="BB47" i="2" s="1"/>
  <c r="D12" i="44"/>
  <c r="AH46" i="2" s="1"/>
  <c r="BB46" i="2" s="1"/>
  <c r="D12" i="43"/>
  <c r="AH45" i="2" s="1"/>
  <c r="BB45" i="2" s="1"/>
  <c r="D12" i="42"/>
  <c r="AH44" i="2" s="1"/>
  <c r="BB44" i="2" s="1"/>
  <c r="D12" i="41"/>
  <c r="AH43" i="2" s="1"/>
  <c r="BB43" i="2" s="1"/>
  <c r="D12" i="40"/>
  <c r="AH42" i="2" s="1"/>
  <c r="BB42" i="2" s="1"/>
  <c r="D12" i="39"/>
  <c r="AH41" i="2" s="1"/>
  <c r="BB41" i="2" s="1"/>
  <c r="D12" i="38"/>
  <c r="AH40" i="2" s="1"/>
  <c r="BB40" i="2" s="1"/>
  <c r="D12" i="37"/>
  <c r="AH39" i="2" s="1"/>
  <c r="BB39" i="2" s="1"/>
  <c r="D12" i="36"/>
  <c r="AH38" i="2" s="1"/>
  <c r="BB38" i="2" s="1"/>
  <c r="D12" i="35"/>
  <c r="AH37" i="2" s="1"/>
  <c r="BB37" i="2" s="1"/>
  <c r="D12" i="34"/>
  <c r="AH36" i="2" s="1"/>
  <c r="BB36" i="2" s="1"/>
  <c r="D12" i="33"/>
  <c r="AH35" i="2" s="1"/>
  <c r="BB35" i="2" s="1"/>
  <c r="D12" i="32"/>
  <c r="AH34" i="2" s="1"/>
  <c r="BB34" i="2" s="1"/>
  <c r="D12" i="31"/>
  <c r="AH33" i="2" s="1"/>
  <c r="BB33" i="2" s="1"/>
  <c r="D12" i="30"/>
  <c r="AH32" i="2" s="1"/>
  <c r="BB32" i="2" s="1"/>
  <c r="D12" i="29"/>
  <c r="AH31" i="2" s="1"/>
  <c r="BB31" i="2" s="1"/>
  <c r="D12" i="28"/>
  <c r="AH30" i="2" s="1"/>
  <c r="BB30" i="2" s="1"/>
  <c r="D12" i="27"/>
  <c r="AH29" i="2" s="1"/>
  <c r="BB29" i="2" s="1"/>
  <c r="D12" i="26"/>
  <c r="AH28" i="2" s="1"/>
  <c r="BB28" i="2" s="1"/>
  <c r="D12" i="25"/>
  <c r="AH27" i="2" s="1"/>
  <c r="BB27" i="2" s="1"/>
  <c r="D12" i="24"/>
  <c r="AH26" i="2" s="1"/>
  <c r="BB26" i="2" s="1"/>
  <c r="D12" i="23"/>
  <c r="AH25" i="2" s="1"/>
  <c r="BB25" i="2" s="1"/>
  <c r="D12" i="22"/>
  <c r="AH24" i="2" s="1"/>
  <c r="D12" i="21"/>
  <c r="AH23" i="2" s="1"/>
  <c r="BB23" i="2" s="1"/>
  <c r="D12" i="20"/>
  <c r="AH22" i="2" s="1"/>
  <c r="BB22" i="2" s="1"/>
  <c r="D12" i="19"/>
  <c r="AH21" i="2" s="1"/>
  <c r="BB21" i="2" s="1"/>
  <c r="D11" i="55"/>
  <c r="O54" i="2" s="1"/>
  <c r="AI54" i="2" s="1"/>
  <c r="D11" i="54"/>
  <c r="O53" i="2" s="1"/>
  <c r="AI53" i="2" s="1"/>
  <c r="D11" i="53"/>
  <c r="O52" i="2" s="1"/>
  <c r="AI52" i="2" s="1"/>
  <c r="D11" i="52"/>
  <c r="O51" i="2" s="1"/>
  <c r="AI51" i="2" s="1"/>
  <c r="D11" i="51"/>
  <c r="O50" i="2" s="1"/>
  <c r="AI50" i="2" s="1"/>
  <c r="D11" i="47"/>
  <c r="O49" i="2" s="1"/>
  <c r="AI49" i="2" s="1"/>
  <c r="D11" i="46"/>
  <c r="O48" i="2" s="1"/>
  <c r="AI48" i="2" s="1"/>
  <c r="D11" i="45"/>
  <c r="O47" i="2" s="1"/>
  <c r="AI47" i="2" s="1"/>
  <c r="D11" i="44"/>
  <c r="O46" i="2" s="1"/>
  <c r="AI46" i="2" s="1"/>
  <c r="D11" i="43"/>
  <c r="O45" i="2" s="1"/>
  <c r="AI45" i="2" s="1"/>
  <c r="D11" i="42"/>
  <c r="O44" i="2" s="1"/>
  <c r="AI44" i="2" s="1"/>
  <c r="D11" i="41"/>
  <c r="O43" i="2" s="1"/>
  <c r="AI43" i="2" s="1"/>
  <c r="D11" i="40"/>
  <c r="O42" i="2" s="1"/>
  <c r="AI42" i="2" s="1"/>
  <c r="D11" i="39"/>
  <c r="O41" i="2" s="1"/>
  <c r="AI41" i="2" s="1"/>
  <c r="D11" i="38"/>
  <c r="O40" i="2" s="1"/>
  <c r="AI40" i="2" s="1"/>
  <c r="D11" i="37"/>
  <c r="O39" i="2" s="1"/>
  <c r="AI39" i="2" s="1"/>
  <c r="D11" i="36"/>
  <c r="O38" i="2" s="1"/>
  <c r="AI38" i="2" s="1"/>
  <c r="D11" i="35"/>
  <c r="O37" i="2" s="1"/>
  <c r="AI37" i="2" s="1"/>
  <c r="D11" i="34"/>
  <c r="O36" i="2" s="1"/>
  <c r="AI36" i="2" s="1"/>
  <c r="D11" i="33"/>
  <c r="O35" i="2" s="1"/>
  <c r="AI35" i="2" s="1"/>
  <c r="D11" i="32"/>
  <c r="O34" i="2" s="1"/>
  <c r="AI34" i="2" s="1"/>
  <c r="D11" i="31"/>
  <c r="O33" i="2" s="1"/>
  <c r="AI33" i="2" s="1"/>
  <c r="D11" i="30"/>
  <c r="O32" i="2" s="1"/>
  <c r="AI32" i="2" s="1"/>
  <c r="D11" i="29"/>
  <c r="O31" i="2" s="1"/>
  <c r="AI31" i="2" s="1"/>
  <c r="D11" i="28"/>
  <c r="O30" i="2" s="1"/>
  <c r="AI30" i="2" s="1"/>
  <c r="D11" i="27"/>
  <c r="O29" i="2" s="1"/>
  <c r="AI29" i="2" s="1"/>
  <c r="D11" i="26"/>
  <c r="O28" i="2" s="1"/>
  <c r="AI28" i="2" s="1"/>
  <c r="D11" i="25"/>
  <c r="O27" i="2" s="1"/>
  <c r="AI27" i="2" s="1"/>
  <c r="D11" i="24"/>
  <c r="O26" i="2" s="1"/>
  <c r="AI26" i="2" s="1"/>
  <c r="D11" i="23"/>
  <c r="O25" i="2" s="1"/>
  <c r="AI25" i="2" s="1"/>
  <c r="D11" i="22"/>
  <c r="O24" i="2" s="1"/>
  <c r="AI24" i="2" s="1"/>
  <c r="D11" i="21"/>
  <c r="O23" i="2" s="1"/>
  <c r="AI23" i="2" s="1"/>
  <c r="D11" i="20"/>
  <c r="O22" i="2" s="1"/>
  <c r="AI22" i="2" s="1"/>
  <c r="D11" i="19"/>
  <c r="O21" i="2" s="1"/>
  <c r="AI21" i="2" s="1"/>
  <c r="F25" i="17"/>
  <c r="JX19" i="2" s="1"/>
  <c r="F24" i="17"/>
  <c r="JE19" i="2" s="1"/>
  <c r="JY19" i="2" s="1"/>
  <c r="D10" i="55"/>
  <c r="B54" i="2" s="1"/>
  <c r="P54" i="2" s="1"/>
  <c r="D10" i="54"/>
  <c r="B53" i="2" s="1"/>
  <c r="P53" i="2" s="1"/>
  <c r="D10" i="53"/>
  <c r="B52" i="2" s="1"/>
  <c r="P52" i="2" s="1"/>
  <c r="D10" i="52"/>
  <c r="B51" i="2" s="1"/>
  <c r="P51" i="2" s="1"/>
  <c r="D10" i="51"/>
  <c r="B50" i="2" s="1"/>
  <c r="P50" i="2" s="1"/>
  <c r="F21" i="52"/>
  <c r="GZ51" i="2" s="1"/>
  <c r="HT51" i="2" s="1"/>
  <c r="F24" i="54"/>
  <c r="JE53" i="2" s="1"/>
  <c r="JY53" i="2" s="1"/>
  <c r="F21" i="51"/>
  <c r="GZ50" i="2" s="1"/>
  <c r="HT50" i="2" s="1"/>
  <c r="F23" i="54"/>
  <c r="IL53" i="2" s="1"/>
  <c r="JF53" i="2" s="1"/>
  <c r="F25" i="52"/>
  <c r="JX51" i="2" s="1"/>
  <c r="F23" i="51"/>
  <c r="IL50" i="2" s="1"/>
  <c r="JF50" i="2" s="1"/>
  <c r="F25" i="51"/>
  <c r="JX50" i="2" s="1"/>
  <c r="F24" i="51"/>
  <c r="JE50" i="2" s="1"/>
  <c r="JY50" i="2" s="1"/>
  <c r="F23" i="52"/>
  <c r="IL51" i="2" s="1"/>
  <c r="JF51" i="2" s="1"/>
  <c r="F17" i="55"/>
  <c r="EB54" i="2" s="1"/>
  <c r="EV54" i="2" s="1"/>
  <c r="F11" i="55"/>
  <c r="R54" i="2" s="1"/>
  <c r="AL54" i="2" s="1"/>
  <c r="F19" i="53"/>
  <c r="FN52" i="2" s="1"/>
  <c r="GH52" i="2" s="1"/>
  <c r="F20" i="55"/>
  <c r="GG54" i="2" s="1"/>
  <c r="F17" i="51"/>
  <c r="EB50" i="2" s="1"/>
  <c r="EV50" i="2" s="1"/>
  <c r="F15" i="53"/>
  <c r="CP52" i="2" s="1"/>
  <c r="DJ52" i="2" s="1"/>
  <c r="F15" i="54"/>
  <c r="CP53" i="2" s="1"/>
  <c r="DJ53" i="2" s="1"/>
  <c r="F11" i="53"/>
  <c r="R52" i="2" s="1"/>
  <c r="AL52" i="2" s="1"/>
  <c r="F17" i="54"/>
  <c r="EB53" i="2" s="1"/>
  <c r="EV53" i="2" s="1"/>
  <c r="F19" i="52"/>
  <c r="FN51" i="2" s="1"/>
  <c r="GH51" i="2" s="1"/>
  <c r="F13" i="51"/>
  <c r="BD50" i="2" s="1"/>
  <c r="BX50" i="2" s="1"/>
  <c r="F16" i="53"/>
  <c r="DI52" i="2" s="1"/>
  <c r="F10" i="54"/>
  <c r="D53" i="2" s="1"/>
  <c r="S53" i="2" s="1"/>
  <c r="F14" i="54"/>
  <c r="BW53" i="2" s="1"/>
  <c r="CQ53" i="2" s="1"/>
  <c r="F12" i="51"/>
  <c r="AK50" i="2" s="1"/>
  <c r="BE50" i="2" s="1"/>
  <c r="F16" i="51"/>
  <c r="DI50" i="2" s="1"/>
  <c r="F20" i="54"/>
  <c r="GG53" i="2" s="1"/>
  <c r="F11" i="52"/>
  <c r="R51" i="2" s="1"/>
  <c r="AL51" i="2" s="1"/>
  <c r="F15" i="52"/>
  <c r="CP51" i="2" s="1"/>
  <c r="DJ51" i="2" s="1"/>
  <c r="F24" i="52"/>
  <c r="JE51" i="2" s="1"/>
  <c r="JY51" i="2" s="1"/>
  <c r="F12" i="53"/>
  <c r="AK52" i="2" s="1"/>
  <c r="BE52" i="2" s="1"/>
  <c r="F14" i="53"/>
  <c r="BW52" i="2" s="1"/>
  <c r="CQ52" i="2" s="1"/>
  <c r="F18" i="53"/>
  <c r="EU52" i="2" s="1"/>
  <c r="FO52" i="2" s="1"/>
  <c r="F24" i="53"/>
  <c r="JE52" i="2" s="1"/>
  <c r="JY52" i="2" s="1"/>
  <c r="F18" i="54"/>
  <c r="EU53" i="2" s="1"/>
  <c r="FO53" i="2" s="1"/>
  <c r="F21" i="55"/>
  <c r="GZ54" i="2" s="1"/>
  <c r="HT54" i="2" s="1"/>
  <c r="F25" i="55"/>
  <c r="JX54" i="2" s="1"/>
  <c r="F11" i="51"/>
  <c r="R50" i="2" s="1"/>
  <c r="AL50" i="2" s="1"/>
  <c r="F15" i="51"/>
  <c r="CP50" i="2" s="1"/>
  <c r="DJ50" i="2" s="1"/>
  <c r="F22" i="52"/>
  <c r="HS51" i="2" s="1"/>
  <c r="IM51" i="2" s="1"/>
  <c r="F15" i="55"/>
  <c r="CP54" i="2" s="1"/>
  <c r="DJ54" i="2" s="1"/>
  <c r="F16" i="52"/>
  <c r="DI51" i="2" s="1"/>
  <c r="F21" i="54"/>
  <c r="GZ53" i="2" s="1"/>
  <c r="HT53" i="2" s="1"/>
  <c r="F12" i="52"/>
  <c r="AK51" i="2" s="1"/>
  <c r="BE51" i="2" s="1"/>
  <c r="F14" i="52"/>
  <c r="BW51" i="2" s="1"/>
  <c r="CQ51" i="2" s="1"/>
  <c r="F21" i="53"/>
  <c r="GZ52" i="2" s="1"/>
  <c r="HT52" i="2" s="1"/>
  <c r="F23" i="53"/>
  <c r="IL52" i="2" s="1"/>
  <c r="JF52" i="2" s="1"/>
  <c r="F25" i="53"/>
  <c r="JX52" i="2" s="1"/>
  <c r="F13" i="54"/>
  <c r="BD53" i="2" s="1"/>
  <c r="BX53" i="2" s="1"/>
  <c r="F10" i="51"/>
  <c r="D50" i="2" s="1"/>
  <c r="S50" i="2" s="1"/>
  <c r="F14" i="55"/>
  <c r="BW54" i="2" s="1"/>
  <c r="CQ54" i="2" s="1"/>
  <c r="F20" i="53"/>
  <c r="GG52" i="2" s="1"/>
  <c r="F19" i="51"/>
  <c r="FN50" i="2" s="1"/>
  <c r="GH50" i="2" s="1"/>
  <c r="F23" i="55"/>
  <c r="IL54" i="2" s="1"/>
  <c r="JF54" i="2" s="1"/>
  <c r="F18" i="52"/>
  <c r="EU51" i="2" s="1"/>
  <c r="FO51" i="2" s="1"/>
  <c r="F25" i="54"/>
  <c r="JX53" i="2" s="1"/>
  <c r="F13" i="55"/>
  <c r="BD54" i="2" s="1"/>
  <c r="BX54" i="2" s="1"/>
  <c r="F18" i="51"/>
  <c r="EU50" i="2" s="1"/>
  <c r="FO50" i="2" s="1"/>
  <c r="F22" i="51"/>
  <c r="HS50" i="2" s="1"/>
  <c r="IM50" i="2" s="1"/>
  <c r="F18" i="55"/>
  <c r="EU54" i="2" s="1"/>
  <c r="FO54" i="2" s="1"/>
  <c r="F22" i="55"/>
  <c r="HS54" i="2" s="1"/>
  <c r="IM54" i="2" s="1"/>
  <c r="F24" i="55"/>
  <c r="JE54" i="2" s="1"/>
  <c r="JY54" i="2" s="1"/>
  <c r="D17" i="18"/>
  <c r="DY20" i="2" s="1"/>
  <c r="ES20" i="2" s="1"/>
  <c r="D16" i="18"/>
  <c r="DF20" i="2" s="1"/>
  <c r="DZ20" i="2" s="1"/>
  <c r="D15" i="18"/>
  <c r="CM20" i="2" s="1"/>
  <c r="DG20" i="2" s="1"/>
  <c r="D14" i="18"/>
  <c r="BT20" i="2" s="1"/>
  <c r="CN20" i="2" s="1"/>
  <c r="D13" i="18"/>
  <c r="BA20" i="2" s="1"/>
  <c r="BU20" i="2" s="1"/>
  <c r="D12" i="18"/>
  <c r="AH20" i="2" s="1"/>
  <c r="BB20" i="2" s="1"/>
  <c r="D11" i="18"/>
  <c r="O20" i="2" s="1"/>
  <c r="AI20" i="2" s="1"/>
  <c r="D10" i="18"/>
  <c r="B20" i="2" s="1"/>
  <c r="P20" i="2" s="1"/>
  <c r="D10" i="19"/>
  <c r="B21" i="2" s="1"/>
  <c r="P21" i="2" s="1"/>
  <c r="D10" i="20"/>
  <c r="B22" i="2" s="1"/>
  <c r="P22" i="2" s="1"/>
  <c r="D10" i="21"/>
  <c r="B23" i="2" s="1"/>
  <c r="P23" i="2" s="1"/>
  <c r="D10" i="22"/>
  <c r="B24" i="2" s="1"/>
  <c r="P24" i="2" s="1"/>
  <c r="D10" i="23"/>
  <c r="B25" i="2" s="1"/>
  <c r="P25" i="2" s="1"/>
  <c r="D10" i="24"/>
  <c r="B26" i="2" s="1"/>
  <c r="P26" i="2" s="1"/>
  <c r="D10" i="25"/>
  <c r="B27" i="2" s="1"/>
  <c r="P27" i="2" s="1"/>
  <c r="D10" i="26"/>
  <c r="B28" i="2" s="1"/>
  <c r="P28" i="2" s="1"/>
  <c r="D10" i="27"/>
  <c r="B29" i="2" s="1"/>
  <c r="P29" i="2" s="1"/>
  <c r="D10" i="28"/>
  <c r="B30" i="2" s="1"/>
  <c r="P30" i="2" s="1"/>
  <c r="D10" i="29"/>
  <c r="B31" i="2" s="1"/>
  <c r="P31" i="2" s="1"/>
  <c r="D10" i="30"/>
  <c r="B32" i="2" s="1"/>
  <c r="P32" i="2" s="1"/>
  <c r="D10" i="31"/>
  <c r="B33" i="2" s="1"/>
  <c r="P33" i="2" s="1"/>
  <c r="D10" i="32"/>
  <c r="B34" i="2" s="1"/>
  <c r="P34" i="2" s="1"/>
  <c r="D10" i="33"/>
  <c r="B35" i="2" s="1"/>
  <c r="P35" i="2" s="1"/>
  <c r="D10" i="34"/>
  <c r="B36" i="2" s="1"/>
  <c r="P36" i="2" s="1"/>
  <c r="D10" i="35"/>
  <c r="B37" i="2" s="1"/>
  <c r="P37" i="2" s="1"/>
  <c r="D10" i="36"/>
  <c r="B38" i="2" s="1"/>
  <c r="P38" i="2" s="1"/>
  <c r="D10" i="37"/>
  <c r="B39" i="2" s="1"/>
  <c r="P39" i="2" s="1"/>
  <c r="D10" i="38"/>
  <c r="B40" i="2" s="1"/>
  <c r="P40" i="2" s="1"/>
  <c r="D10" i="39"/>
  <c r="B41" i="2" s="1"/>
  <c r="P41" i="2" s="1"/>
  <c r="D10" i="40"/>
  <c r="B42" i="2" s="1"/>
  <c r="P42" i="2" s="1"/>
  <c r="D10" i="41"/>
  <c r="B43" i="2" s="1"/>
  <c r="P43" i="2" s="1"/>
  <c r="D10" i="42"/>
  <c r="B44" i="2" s="1"/>
  <c r="P44" i="2" s="1"/>
  <c r="D10" i="43"/>
  <c r="B45" i="2" s="1"/>
  <c r="P45" i="2" s="1"/>
  <c r="D10" i="44"/>
  <c r="B46" i="2" s="1"/>
  <c r="P46" i="2" s="1"/>
  <c r="D10" i="45"/>
  <c r="B47" i="2" s="1"/>
  <c r="P47" i="2" s="1"/>
  <c r="D10" i="46"/>
  <c r="B48" i="2" s="1"/>
  <c r="P48" i="2" s="1"/>
  <c r="D10" i="47"/>
  <c r="B49" i="2" s="1"/>
  <c r="P49" i="2" s="1"/>
  <c r="B14" i="58"/>
  <c r="C14" i="58" s="1"/>
  <c r="B18" i="58"/>
  <c r="C18" i="58" s="1"/>
  <c r="B15" i="58"/>
  <c r="F6" i="58"/>
  <c r="G6" i="58" s="1"/>
  <c r="F22" i="32"/>
  <c r="HS34" i="2" s="1"/>
  <c r="IM34" i="2" s="1"/>
  <c r="F25" i="4"/>
  <c r="JX6" i="2" s="1"/>
  <c r="F23" i="42"/>
  <c r="IL44" i="2" s="1"/>
  <c r="JF44" i="2" s="1"/>
  <c r="F24" i="33"/>
  <c r="JE35" i="2" s="1"/>
  <c r="JY35" i="2" s="1"/>
  <c r="F25" i="32"/>
  <c r="JX34" i="2" s="1"/>
  <c r="F22" i="21"/>
  <c r="HS23" i="2" s="1"/>
  <c r="IM23" i="2" s="1"/>
  <c r="F25" i="20"/>
  <c r="JX22" i="2" s="1"/>
  <c r="F22" i="46"/>
  <c r="HS48" i="2" s="1"/>
  <c r="IM48" i="2" s="1"/>
  <c r="F23" i="37"/>
  <c r="IL39" i="2" s="1"/>
  <c r="JF39" i="2" s="1"/>
  <c r="F23" i="35"/>
  <c r="IL37" i="2" s="1"/>
  <c r="JF37" i="2" s="1"/>
  <c r="F25" i="35"/>
  <c r="JX37" i="2" s="1"/>
  <c r="F21" i="32"/>
  <c r="GZ34" i="2" s="1"/>
  <c r="HT34" i="2" s="1"/>
  <c r="F24" i="9"/>
  <c r="JE11" i="2" s="1"/>
  <c r="JY11" i="2" s="1"/>
  <c r="F22" i="39"/>
  <c r="HS41" i="2" s="1"/>
  <c r="IM41" i="2" s="1"/>
  <c r="F22" i="36"/>
  <c r="HS38" i="2" s="1"/>
  <c r="IM38" i="2" s="1"/>
  <c r="F24" i="25"/>
  <c r="JE27" i="2" s="1"/>
  <c r="JY27" i="2" s="1"/>
  <c r="F21" i="20"/>
  <c r="GZ22" i="2" s="1"/>
  <c r="HT22" i="2" s="1"/>
  <c r="F25" i="15"/>
  <c r="JX17" i="2" s="1"/>
  <c r="F25" i="8"/>
  <c r="JX10" i="2" s="1"/>
  <c r="F22" i="44"/>
  <c r="HS46" i="2" s="1"/>
  <c r="IM46" i="2" s="1"/>
  <c r="F24" i="37"/>
  <c r="JE39" i="2" s="1"/>
  <c r="JY39" i="2" s="1"/>
  <c r="F25" i="36"/>
  <c r="JX38" i="2" s="1"/>
  <c r="F23" i="45"/>
  <c r="IL47" i="2" s="1"/>
  <c r="JF47" i="2" s="1"/>
  <c r="F21" i="28"/>
  <c r="GZ30" i="2" s="1"/>
  <c r="HT30" i="2" s="1"/>
  <c r="F21" i="26"/>
  <c r="GZ28" i="2" s="1"/>
  <c r="HT28" i="2" s="1"/>
  <c r="F23" i="26"/>
  <c r="IL28" i="2" s="1"/>
  <c r="JF28" i="2" s="1"/>
  <c r="F22" i="24"/>
  <c r="HS26" i="2" s="1"/>
  <c r="IM26" i="2" s="1"/>
  <c r="F24" i="24"/>
  <c r="JE26" i="2" s="1"/>
  <c r="JY26" i="2" s="1"/>
  <c r="F24" i="21"/>
  <c r="JE23" i="2" s="1"/>
  <c r="JY23" i="2" s="1"/>
  <c r="F23" i="20"/>
  <c r="IL22" i="2" s="1"/>
  <c r="JF22" i="2" s="1"/>
  <c r="F21" i="41"/>
  <c r="GZ43" i="2" s="1"/>
  <c r="HT43" i="2" s="1"/>
  <c r="F25" i="33"/>
  <c r="JX35" i="2" s="1"/>
  <c r="F22" i="28"/>
  <c r="HS30" i="2" s="1"/>
  <c r="IM30" i="2" s="1"/>
  <c r="F23" i="27"/>
  <c r="IL29" i="2" s="1"/>
  <c r="JF29" i="2" s="1"/>
  <c r="F25" i="27"/>
  <c r="JX29" i="2" s="1"/>
  <c r="F24" i="26"/>
  <c r="JE28" i="2" s="1"/>
  <c r="JY28" i="2" s="1"/>
  <c r="F22" i="23"/>
  <c r="HS25" i="2" s="1"/>
  <c r="IM25" i="2" s="1"/>
  <c r="F25" i="11"/>
  <c r="JX13" i="2" s="1"/>
  <c r="F24" i="10"/>
  <c r="JE12" i="2" s="1"/>
  <c r="JY12" i="2" s="1"/>
  <c r="F24" i="4"/>
  <c r="JE6" i="2" s="1"/>
  <c r="F23" i="46"/>
  <c r="IL48" i="2" s="1"/>
  <c r="JF48" i="2" s="1"/>
  <c r="F22" i="40"/>
  <c r="HS42" i="2" s="1"/>
  <c r="IM42" i="2" s="1"/>
  <c r="F23" i="33"/>
  <c r="IL35" i="2" s="1"/>
  <c r="JF35" i="2" s="1"/>
  <c r="F21" i="24"/>
  <c r="GZ26" i="2" s="1"/>
  <c r="HT26" i="2" s="1"/>
  <c r="F25" i="24"/>
  <c r="JX26" i="2" s="1"/>
  <c r="F23" i="21"/>
  <c r="IL23" i="2" s="1"/>
  <c r="JF23" i="2" s="1"/>
  <c r="F21" i="31"/>
  <c r="GZ33" i="2" s="1"/>
  <c r="HT33" i="2" s="1"/>
  <c r="F21" i="22"/>
  <c r="GZ24" i="2" s="1"/>
  <c r="HT24" i="2" s="1"/>
  <c r="F22" i="20"/>
  <c r="HS22" i="2" s="1"/>
  <c r="IM22" i="2" s="1"/>
  <c r="F25" i="39"/>
  <c r="JX41" i="2" s="1"/>
  <c r="F21" i="36"/>
  <c r="GZ38" i="2" s="1"/>
  <c r="HT38" i="2" s="1"/>
  <c r="F25" i="34"/>
  <c r="JX36" i="2" s="1"/>
  <c r="F24" i="29"/>
  <c r="JE31" i="2" s="1"/>
  <c r="JY31" i="2" s="1"/>
  <c r="F21" i="25"/>
  <c r="GZ27" i="2" s="1"/>
  <c r="HT27" i="2" s="1"/>
  <c r="F21" i="18"/>
  <c r="GZ20" i="2" s="1"/>
  <c r="HT20" i="2" s="1"/>
  <c r="F24" i="15"/>
  <c r="JE17" i="2" s="1"/>
  <c r="JY17" i="2" s="1"/>
  <c r="F24" i="8"/>
  <c r="JE10" i="2" s="1"/>
  <c r="JY10" i="2" s="1"/>
  <c r="F21" i="43"/>
  <c r="GZ45" i="2" s="1"/>
  <c r="HT45" i="2" s="1"/>
  <c r="F22" i="41"/>
  <c r="HS43" i="2" s="1"/>
  <c r="IM43" i="2" s="1"/>
  <c r="F24" i="41"/>
  <c r="JE43" i="2" s="1"/>
  <c r="JY43" i="2" s="1"/>
  <c r="F21" i="34"/>
  <c r="GZ36" i="2" s="1"/>
  <c r="HT36" i="2" s="1"/>
  <c r="F23" i="34"/>
  <c r="IL36" i="2" s="1"/>
  <c r="JF36" i="2" s="1"/>
  <c r="F25" i="28"/>
  <c r="JX30" i="2" s="1"/>
  <c r="F25" i="26"/>
  <c r="JX28" i="2" s="1"/>
  <c r="F21" i="23"/>
  <c r="GZ25" i="2" s="1"/>
  <c r="HT25" i="2" s="1"/>
  <c r="F24" i="12"/>
  <c r="JE14" i="2" s="1"/>
  <c r="JY14" i="2" s="1"/>
  <c r="F16" i="46"/>
  <c r="DI48" i="2" s="1"/>
  <c r="F10" i="44"/>
  <c r="D46" i="2" s="1"/>
  <c r="S46" i="2" s="1"/>
  <c r="F12" i="41"/>
  <c r="AK43" i="2" s="1"/>
  <c r="BE43" i="2" s="1"/>
  <c r="F17" i="32"/>
  <c r="EB34" i="2" s="1"/>
  <c r="EV34" i="2" s="1"/>
  <c r="F16" i="25"/>
  <c r="DI27" i="2" s="1"/>
  <c r="EC27" i="2" s="1"/>
  <c r="F14" i="22"/>
  <c r="BW24" i="2" s="1"/>
  <c r="CQ24" i="2" s="1"/>
  <c r="F15" i="44"/>
  <c r="CP46" i="2" s="1"/>
  <c r="DJ46" i="2" s="1"/>
  <c r="F19" i="42"/>
  <c r="FN44" i="2" s="1"/>
  <c r="GH44" i="2" s="1"/>
  <c r="F10" i="36"/>
  <c r="D38" i="2" s="1"/>
  <c r="S38" i="2" s="1"/>
  <c r="F14" i="34"/>
  <c r="BW36" i="2" s="1"/>
  <c r="CQ36" i="2" s="1"/>
  <c r="F15" i="33"/>
  <c r="CP35" i="2" s="1"/>
  <c r="DJ35" i="2" s="1"/>
  <c r="F16" i="30"/>
  <c r="DI32" i="2" s="1"/>
  <c r="F12" i="28"/>
  <c r="AK30" i="2" s="1"/>
  <c r="BE30" i="2" s="1"/>
  <c r="F16" i="45"/>
  <c r="DI47" i="2" s="1"/>
  <c r="F20" i="44"/>
  <c r="GG46" i="2" s="1"/>
  <c r="F18" i="43"/>
  <c r="EU45" i="2" s="1"/>
  <c r="FO45" i="2" s="1"/>
  <c r="F14" i="44"/>
  <c r="BW46" i="2" s="1"/>
  <c r="CQ46" i="2" s="1"/>
  <c r="F14" i="42"/>
  <c r="BW44" i="2" s="1"/>
  <c r="CQ44" i="2" s="1"/>
  <c r="F16" i="42"/>
  <c r="DI44" i="2" s="1"/>
  <c r="F16" i="41"/>
  <c r="DI43" i="2" s="1"/>
  <c r="F19" i="40"/>
  <c r="FN42" i="2" s="1"/>
  <c r="GH42" i="2" s="1"/>
  <c r="F13" i="34"/>
  <c r="BD36" i="2" s="1"/>
  <c r="BX36" i="2" s="1"/>
  <c r="F16" i="33"/>
  <c r="DI35" i="2" s="1"/>
  <c r="F13" i="28"/>
  <c r="BD30" i="2" s="1"/>
  <c r="BX30" i="2" s="1"/>
  <c r="F17" i="28"/>
  <c r="EB30" i="2" s="1"/>
  <c r="EV30" i="2" s="1"/>
  <c r="F18" i="27"/>
  <c r="EU29" i="2" s="1"/>
  <c r="FO29" i="2" s="1"/>
  <c r="F19" i="23"/>
  <c r="FN25" i="2" s="1"/>
  <c r="GH25" i="2" s="1"/>
  <c r="F18" i="21"/>
  <c r="EU23" i="2" s="1"/>
  <c r="FO23" i="2" s="1"/>
  <c r="F20" i="21"/>
  <c r="GG23" i="2" s="1"/>
  <c r="F18" i="19"/>
  <c r="EU21" i="2" s="1"/>
  <c r="FO21" i="2" s="1"/>
  <c r="F20" i="46"/>
  <c r="GG48" i="2" s="1"/>
  <c r="F13" i="45"/>
  <c r="BD47" i="2" s="1"/>
  <c r="BX47" i="2" s="1"/>
  <c r="F11" i="43"/>
  <c r="R45" i="2" s="1"/>
  <c r="AL45" i="2" s="1"/>
  <c r="F17" i="43"/>
  <c r="EB45" i="2" s="1"/>
  <c r="EV45" i="2" s="1"/>
  <c r="F15" i="40"/>
  <c r="CP42" i="2" s="1"/>
  <c r="DJ42" i="2" s="1"/>
  <c r="F12" i="33"/>
  <c r="AK35" i="2" s="1"/>
  <c r="BE35" i="2" s="1"/>
  <c r="F13" i="30"/>
  <c r="BD32" i="2" s="1"/>
  <c r="BX32" i="2" s="1"/>
  <c r="F12" i="29"/>
  <c r="AK31" i="2" s="1"/>
  <c r="BE31" i="2" s="1"/>
  <c r="F18" i="29"/>
  <c r="EU31" i="2" s="1"/>
  <c r="FO31" i="2" s="1"/>
  <c r="F20" i="29"/>
  <c r="GG31" i="2" s="1"/>
  <c r="F12" i="24"/>
  <c r="AK26" i="2" s="1"/>
  <c r="BE26" i="2" s="1"/>
  <c r="F14" i="24"/>
  <c r="BW26" i="2" s="1"/>
  <c r="CQ26" i="2" s="1"/>
  <c r="F16" i="24"/>
  <c r="DI26" i="2" s="1"/>
  <c r="EC26" i="2" s="1"/>
  <c r="F10" i="21"/>
  <c r="D23" i="2" s="1"/>
  <c r="S23" i="2" s="1"/>
  <c r="F13" i="18"/>
  <c r="BD20" i="2" s="1"/>
  <c r="BX20" i="2" s="1"/>
  <c r="F15" i="18"/>
  <c r="CP20" i="2" s="1"/>
  <c r="DJ20" i="2" s="1"/>
  <c r="F19" i="32"/>
  <c r="FN34" i="2" s="1"/>
  <c r="GH34" i="2" s="1"/>
  <c r="F13" i="26"/>
  <c r="BD28" i="2" s="1"/>
  <c r="BX28" i="2" s="1"/>
  <c r="F12" i="22"/>
  <c r="AK24" i="2" s="1"/>
  <c r="BE24" i="2" s="1"/>
  <c r="F19" i="33"/>
  <c r="FN35" i="2" s="1"/>
  <c r="GH35" i="2" s="1"/>
  <c r="F20" i="23"/>
  <c r="GG25" i="2" s="1"/>
  <c r="F19" i="21"/>
  <c r="FN23" i="2" s="1"/>
  <c r="GH23" i="2" s="1"/>
  <c r="F20" i="45"/>
  <c r="GG47" i="2" s="1"/>
  <c r="F18" i="44"/>
  <c r="EU46" i="2" s="1"/>
  <c r="FO46" i="2" s="1"/>
  <c r="F10" i="34"/>
  <c r="D36" i="2" s="1"/>
  <c r="S36" i="2" s="1"/>
  <c r="F14" i="30"/>
  <c r="BW32" i="2" s="1"/>
  <c r="CQ32" i="2" s="1"/>
  <c r="F17" i="29"/>
  <c r="EB31" i="2" s="1"/>
  <c r="EV31" i="2" s="1"/>
  <c r="F17" i="27"/>
  <c r="EB29" i="2" s="1"/>
  <c r="EV29" i="2" s="1"/>
  <c r="F16" i="18"/>
  <c r="DI20" i="2" s="1"/>
  <c r="EC20" i="2" s="1"/>
  <c r="F11" i="44"/>
  <c r="R46" i="2" s="1"/>
  <c r="AL46" i="2" s="1"/>
  <c r="F18" i="32"/>
  <c r="EU34" i="2" s="1"/>
  <c r="FO34" i="2" s="1"/>
  <c r="F15" i="31"/>
  <c r="CP33" i="2" s="1"/>
  <c r="DJ33" i="2" s="1"/>
  <c r="F19" i="31"/>
  <c r="FN33" i="2" s="1"/>
  <c r="GH33" i="2" s="1"/>
  <c r="F16" i="23"/>
  <c r="DI25" i="2" s="1"/>
  <c r="EC25" i="2" s="1"/>
  <c r="F20" i="20"/>
  <c r="GG22" i="2" s="1"/>
  <c r="F10" i="18"/>
  <c r="D20" i="2" s="1"/>
  <c r="S20" i="2" s="1"/>
  <c r="F20" i="39"/>
  <c r="GG41" i="2" s="1"/>
  <c r="F19" i="37"/>
  <c r="FN39" i="2" s="1"/>
  <c r="GH39" i="2" s="1"/>
  <c r="F20" i="36"/>
  <c r="GG38" i="2" s="1"/>
  <c r="F20" i="31"/>
  <c r="GG33" i="2" s="1"/>
  <c r="F14" i="19"/>
  <c r="BW21" i="2" s="1"/>
  <c r="CQ21" i="2" s="1"/>
  <c r="F20" i="43"/>
  <c r="GG45" i="2" s="1"/>
  <c r="F11" i="40"/>
  <c r="R42" i="2" s="1"/>
  <c r="AL42" i="2" s="1"/>
  <c r="F10" i="39"/>
  <c r="D41" i="2" s="1"/>
  <c r="S41" i="2" s="1"/>
  <c r="F12" i="39"/>
  <c r="AK41" i="2" s="1"/>
  <c r="BE41" i="2" s="1"/>
  <c r="F16" i="39"/>
  <c r="DI41" i="2" s="1"/>
  <c r="F18" i="39"/>
  <c r="EU41" i="2" s="1"/>
  <c r="FO41" i="2" s="1"/>
  <c r="F14" i="36"/>
  <c r="BW38" i="2" s="1"/>
  <c r="CQ38" i="2" s="1"/>
  <c r="F11" i="32"/>
  <c r="R34" i="2" s="1"/>
  <c r="AL34" i="2" s="1"/>
  <c r="F13" i="32"/>
  <c r="BD34" i="2" s="1"/>
  <c r="BX34" i="2" s="1"/>
  <c r="F12" i="31"/>
  <c r="AK33" i="2" s="1"/>
  <c r="BE33" i="2" s="1"/>
  <c r="F11" i="20"/>
  <c r="R22" i="2" s="1"/>
  <c r="AL22" i="2" s="1"/>
  <c r="F13" i="20"/>
  <c r="BD22" i="2" s="1"/>
  <c r="BX22" i="2" s="1"/>
  <c r="F20" i="18"/>
  <c r="GG20" i="2" s="1"/>
  <c r="F12" i="46"/>
  <c r="AK48" i="2" s="1"/>
  <c r="BE48" i="2" s="1"/>
  <c r="F15" i="42"/>
  <c r="CP44" i="2" s="1"/>
  <c r="DJ44" i="2" s="1"/>
  <c r="F15" i="35"/>
  <c r="CP37" i="2" s="1"/>
  <c r="DJ37" i="2" s="1"/>
  <c r="F20" i="28"/>
  <c r="GG30" i="2" s="1"/>
  <c r="F12" i="45"/>
  <c r="AK47" i="2" s="1"/>
  <c r="BE47" i="2" s="1"/>
  <c r="F18" i="45"/>
  <c r="EU47" i="2" s="1"/>
  <c r="FO47" i="2" s="1"/>
  <c r="F13" i="44"/>
  <c r="BD46" i="2" s="1"/>
  <c r="BX46" i="2" s="1"/>
  <c r="F14" i="43"/>
  <c r="BW45" i="2" s="1"/>
  <c r="CQ45" i="2" s="1"/>
  <c r="F11" i="33"/>
  <c r="R35" i="2" s="1"/>
  <c r="AL35" i="2" s="1"/>
  <c r="F15" i="27"/>
  <c r="CP29" i="2" s="1"/>
  <c r="DJ29" i="2" s="1"/>
  <c r="F18" i="26"/>
  <c r="EU28" i="2" s="1"/>
  <c r="FO28" i="2" s="1"/>
  <c r="F17" i="22"/>
  <c r="EB24" i="2" s="1"/>
  <c r="F11" i="38"/>
  <c r="R40" i="2" s="1"/>
  <c r="AL40" i="2" s="1"/>
  <c r="F20" i="37"/>
  <c r="GG39" i="2" s="1"/>
  <c r="F20" i="35"/>
  <c r="GG37" i="2" s="1"/>
  <c r="F17" i="31"/>
  <c r="EB33" i="2" s="1"/>
  <c r="EV33" i="2" s="1"/>
  <c r="F19" i="30"/>
  <c r="FN32" i="2" s="1"/>
  <c r="GH32" i="2" s="1"/>
  <c r="F11" i="27"/>
  <c r="R29" i="2" s="1"/>
  <c r="AL29" i="2" s="1"/>
  <c r="F16" i="26"/>
  <c r="DI28" i="2" s="1"/>
  <c r="EC28" i="2" s="1"/>
  <c r="F15" i="25"/>
  <c r="CP27" i="2" s="1"/>
  <c r="DJ27" i="2" s="1"/>
  <c r="F19" i="25"/>
  <c r="FN27" i="2" s="1"/>
  <c r="GH27" i="2" s="1"/>
  <c r="F13" i="46"/>
  <c r="BD48" i="2" s="1"/>
  <c r="BX48" i="2" s="1"/>
  <c r="F18" i="41"/>
  <c r="EU43" i="2" s="1"/>
  <c r="FO43" i="2" s="1"/>
  <c r="F12" i="40"/>
  <c r="AK42" i="2" s="1"/>
  <c r="BE42" i="2" s="1"/>
  <c r="F11" i="39"/>
  <c r="R41" i="2" s="1"/>
  <c r="AL41" i="2" s="1"/>
  <c r="F17" i="39"/>
  <c r="EB41" i="2" s="1"/>
  <c r="EV41" i="2" s="1"/>
  <c r="F16" i="37"/>
  <c r="DI39" i="2" s="1"/>
  <c r="F13" i="36"/>
  <c r="BD38" i="2" s="1"/>
  <c r="BX38" i="2" s="1"/>
  <c r="F11" i="31"/>
  <c r="R33" i="2" s="1"/>
  <c r="AL33" i="2" s="1"/>
  <c r="F20" i="27"/>
  <c r="GG29" i="2" s="1"/>
  <c r="F10" i="26"/>
  <c r="D28" i="2" s="1"/>
  <c r="S28" i="2" s="1"/>
  <c r="F11" i="25"/>
  <c r="R27" i="2" s="1"/>
  <c r="AL27" i="2" s="1"/>
  <c r="F12" i="23"/>
  <c r="AK25" i="2" s="1"/>
  <c r="BE25" i="2" s="1"/>
  <c r="F14" i="20"/>
  <c r="BW22" i="2" s="1"/>
  <c r="CQ22" i="2" s="1"/>
  <c r="F11" i="19"/>
  <c r="R21" i="2" s="1"/>
  <c r="AL21" i="2" s="1"/>
  <c r="F21" i="19"/>
  <c r="GZ21" i="2" s="1"/>
  <c r="HT21" i="2" s="1"/>
  <c r="F24" i="13"/>
  <c r="JE15" i="2" s="1"/>
  <c r="F24" i="5"/>
  <c r="JE7" i="2" s="1"/>
  <c r="JY7" i="2" s="1"/>
  <c r="F16" i="40"/>
  <c r="DI42" i="2" s="1"/>
  <c r="F17" i="38"/>
  <c r="EB40" i="2" s="1"/>
  <c r="EV40" i="2" s="1"/>
  <c r="F12" i="34"/>
  <c r="AK36" i="2" s="1"/>
  <c r="BE36" i="2" s="1"/>
  <c r="F21" i="33"/>
  <c r="GZ35" i="2" s="1"/>
  <c r="HT35" i="2" s="1"/>
  <c r="F24" i="28"/>
  <c r="JE30" i="2" s="1"/>
  <c r="JY30" i="2" s="1"/>
  <c r="F17" i="20"/>
  <c r="EB22" i="2" s="1"/>
  <c r="EV22" i="2" s="1"/>
  <c r="F25" i="19"/>
  <c r="JX21" i="2" s="1"/>
  <c r="F15" i="46"/>
  <c r="CP48" i="2" s="1"/>
  <c r="DJ48" i="2" s="1"/>
  <c r="F14" i="45"/>
  <c r="BW47" i="2" s="1"/>
  <c r="CQ47" i="2" s="1"/>
  <c r="F15" i="41"/>
  <c r="CP43" i="2" s="1"/>
  <c r="DJ43" i="2" s="1"/>
  <c r="F22" i="37"/>
  <c r="HS39" i="2" s="1"/>
  <c r="IM39" i="2" s="1"/>
  <c r="F23" i="36"/>
  <c r="IL38" i="2" s="1"/>
  <c r="JF38" i="2" s="1"/>
  <c r="F11" i="35"/>
  <c r="R37" i="2" s="1"/>
  <c r="AL37" i="2" s="1"/>
  <c r="F24" i="35"/>
  <c r="JE37" i="2" s="1"/>
  <c r="JY37" i="2" s="1"/>
  <c r="F25" i="31"/>
  <c r="JX33" i="2" s="1"/>
  <c r="F16" i="28"/>
  <c r="DI30" i="2" s="1"/>
  <c r="F20" i="26"/>
  <c r="GG28" i="2" s="1"/>
  <c r="F11" i="41"/>
  <c r="R43" i="2" s="1"/>
  <c r="AL43" i="2" s="1"/>
  <c r="F18" i="37"/>
  <c r="EU39" i="2" s="1"/>
  <c r="FO39" i="2" s="1"/>
  <c r="F18" i="35"/>
  <c r="EU37" i="2" s="1"/>
  <c r="FO37" i="2" s="1"/>
  <c r="F23" i="30"/>
  <c r="IL32" i="2" s="1"/>
  <c r="JF32" i="2" s="1"/>
  <c r="F25" i="25"/>
  <c r="JX27" i="2" s="1"/>
  <c r="F17" i="24"/>
  <c r="EB26" i="2" s="1"/>
  <c r="EV26" i="2" s="1"/>
  <c r="F19" i="22"/>
  <c r="FN24" i="2" s="1"/>
  <c r="GH24" i="2" s="1"/>
  <c r="F17" i="21"/>
  <c r="EB23" i="2" s="1"/>
  <c r="EV23" i="2" s="1"/>
  <c r="F24" i="20"/>
  <c r="JE22" i="2" s="1"/>
  <c r="JY22" i="2" s="1"/>
  <c r="F17" i="19"/>
  <c r="EB21" i="2" s="1"/>
  <c r="EV21" i="2" s="1"/>
  <c r="F18" i="18"/>
  <c r="EU20" i="2" s="1"/>
  <c r="FO20" i="2" s="1"/>
  <c r="F25" i="18"/>
  <c r="JX20" i="2" s="1"/>
  <c r="F11" i="47"/>
  <c r="R49" i="2" s="1"/>
  <c r="AL49" i="2" s="1"/>
  <c r="F13" i="47"/>
  <c r="BD49" i="2" s="1"/>
  <c r="BX49" i="2" s="1"/>
  <c r="F15" i="47"/>
  <c r="CP49" i="2" s="1"/>
  <c r="DJ49" i="2" s="1"/>
  <c r="F17" i="47"/>
  <c r="EB49" i="2" s="1"/>
  <c r="EV49" i="2" s="1"/>
  <c r="F19" i="47"/>
  <c r="FN49" i="2" s="1"/>
  <c r="GH49" i="2" s="1"/>
  <c r="F21" i="47"/>
  <c r="GZ49" i="2" s="1"/>
  <c r="HT49" i="2" s="1"/>
  <c r="F25" i="47"/>
  <c r="JX49" i="2" s="1"/>
  <c r="F18" i="42"/>
  <c r="EU44" i="2" s="1"/>
  <c r="FO44" i="2" s="1"/>
  <c r="F25" i="42"/>
  <c r="JX44" i="2" s="1"/>
  <c r="F20" i="41"/>
  <c r="GG43" i="2" s="1"/>
  <c r="F25" i="40"/>
  <c r="JX42" i="2" s="1"/>
  <c r="F13" i="39"/>
  <c r="BD41" i="2" s="1"/>
  <c r="BX41" i="2" s="1"/>
  <c r="F15" i="39"/>
  <c r="CP41" i="2" s="1"/>
  <c r="DJ41" i="2" s="1"/>
  <c r="F20" i="38"/>
  <c r="GG40" i="2" s="1"/>
  <c r="F22" i="38"/>
  <c r="HS40" i="2" s="1"/>
  <c r="IM40" i="2" s="1"/>
  <c r="F10" i="37"/>
  <c r="D39" i="2" s="1"/>
  <c r="S39" i="2" s="1"/>
  <c r="F12" i="37"/>
  <c r="AK39" i="2" s="1"/>
  <c r="BE39" i="2" s="1"/>
  <c r="F14" i="37"/>
  <c r="BW39" i="2" s="1"/>
  <c r="CQ39" i="2" s="1"/>
  <c r="F19" i="34"/>
  <c r="FN36" i="2" s="1"/>
  <c r="GH36" i="2" s="1"/>
  <c r="F17" i="30"/>
  <c r="EB32" i="2" s="1"/>
  <c r="EV32" i="2" s="1"/>
  <c r="F23" i="25"/>
  <c r="IL27" i="2" s="1"/>
  <c r="JF27" i="2" s="1"/>
  <c r="F23" i="22"/>
  <c r="IL24" i="2" s="1"/>
  <c r="JF24" i="2" s="1"/>
  <c r="F23" i="18"/>
  <c r="IL20" i="2" s="1"/>
  <c r="JF20" i="2" s="1"/>
  <c r="F25" i="12"/>
  <c r="JX14" i="2" s="1"/>
  <c r="F19" i="46"/>
  <c r="FN48" i="2" s="1"/>
  <c r="GH48" i="2" s="1"/>
  <c r="F13" i="35"/>
  <c r="BD37" i="2" s="1"/>
  <c r="BX37" i="2" s="1"/>
  <c r="F24" i="32"/>
  <c r="JE34" i="2" s="1"/>
  <c r="JY34" i="2" s="1"/>
  <c r="F21" i="27"/>
  <c r="GZ29" i="2" s="1"/>
  <c r="HT29" i="2" s="1"/>
  <c r="F23" i="19"/>
  <c r="IL21" i="2" s="1"/>
  <c r="JF21" i="2" s="1"/>
  <c r="F10" i="43"/>
  <c r="D45" i="2" s="1"/>
  <c r="S45" i="2" s="1"/>
  <c r="F11" i="42"/>
  <c r="R44" i="2" s="1"/>
  <c r="AL44" i="2" s="1"/>
  <c r="F25" i="30"/>
  <c r="JX32" i="2" s="1"/>
  <c r="F19" i="29"/>
  <c r="FN31" i="2" s="1"/>
  <c r="GH31" i="2" s="1"/>
  <c r="F10" i="45"/>
  <c r="D47" i="2" s="1"/>
  <c r="S47" i="2" s="1"/>
  <c r="F25" i="43"/>
  <c r="JX45" i="2" s="1"/>
  <c r="F19" i="39"/>
  <c r="FN41" i="2" s="1"/>
  <c r="GH41" i="2" s="1"/>
  <c r="F13" i="38"/>
  <c r="BD40" i="2" s="1"/>
  <c r="BX40" i="2" s="1"/>
  <c r="F15" i="36"/>
  <c r="CP38" i="2" s="1"/>
  <c r="DJ38" i="2" s="1"/>
  <c r="F17" i="36"/>
  <c r="EB38" i="2" s="1"/>
  <c r="EV38" i="2" s="1"/>
  <c r="F16" i="32"/>
  <c r="DI34" i="2" s="1"/>
  <c r="F17" i="40"/>
  <c r="EB42" i="2" s="1"/>
  <c r="EV42" i="2" s="1"/>
  <c r="F21" i="40"/>
  <c r="GZ42" i="2" s="1"/>
  <c r="HT42" i="2" s="1"/>
  <c r="F11" i="36"/>
  <c r="R38" i="2" s="1"/>
  <c r="AL38" i="2" s="1"/>
  <c r="F14" i="35"/>
  <c r="BW37" i="2" s="1"/>
  <c r="CQ37" i="2" s="1"/>
  <c r="F15" i="34"/>
  <c r="CP36" i="2" s="1"/>
  <c r="DJ36" i="2" s="1"/>
  <c r="F18" i="33"/>
  <c r="EU35" i="2" s="1"/>
  <c r="FO35" i="2" s="1"/>
  <c r="F20" i="33"/>
  <c r="GG35" i="2" s="1"/>
  <c r="F24" i="27"/>
  <c r="JE29" i="2" s="1"/>
  <c r="JY29" i="2" s="1"/>
  <c r="F25" i="23"/>
  <c r="JX25" i="2" s="1"/>
  <c r="F24" i="19"/>
  <c r="JE21" i="2" s="1"/>
  <c r="JY21" i="2" s="1"/>
  <c r="F21" i="44"/>
  <c r="GZ46" i="2" s="1"/>
  <c r="HT46" i="2" s="1"/>
  <c r="F25" i="44"/>
  <c r="JX46" i="2" s="1"/>
  <c r="F13" i="43"/>
  <c r="BD45" i="2" s="1"/>
  <c r="BX45" i="2" s="1"/>
  <c r="F14" i="41"/>
  <c r="BW43" i="2" s="1"/>
  <c r="CQ43" i="2" s="1"/>
  <c r="F16" i="38"/>
  <c r="DI40" i="2" s="1"/>
  <c r="F10" i="35"/>
  <c r="D37" i="2" s="1"/>
  <c r="S37" i="2" s="1"/>
  <c r="F21" i="35"/>
  <c r="GZ37" i="2" s="1"/>
  <c r="HT37" i="2" s="1"/>
  <c r="F22" i="31"/>
  <c r="HS33" i="2" s="1"/>
  <c r="IM33" i="2" s="1"/>
  <c r="F16" i="29"/>
  <c r="DI31" i="2" s="1"/>
  <c r="F15" i="28"/>
  <c r="CP30" i="2" s="1"/>
  <c r="DJ30" i="2" s="1"/>
  <c r="F25" i="9"/>
  <c r="JX11" i="2" s="1"/>
  <c r="F14" i="46"/>
  <c r="BW48" i="2" s="1"/>
  <c r="CQ48" i="2" s="1"/>
  <c r="F17" i="44"/>
  <c r="EB46" i="2" s="1"/>
  <c r="EV46" i="2" s="1"/>
  <c r="F24" i="43"/>
  <c r="JE45" i="2" s="1"/>
  <c r="JY45" i="2" s="1"/>
  <c r="F10" i="42"/>
  <c r="D44" i="2" s="1"/>
  <c r="S44" i="2" s="1"/>
  <c r="F13" i="40"/>
  <c r="BD42" i="2" s="1"/>
  <c r="BX42" i="2" s="1"/>
  <c r="F12" i="38"/>
  <c r="AK40" i="2" s="1"/>
  <c r="BE40" i="2" s="1"/>
  <c r="F14" i="38"/>
  <c r="BW40" i="2" s="1"/>
  <c r="CQ40" i="2" s="1"/>
  <c r="F17" i="37"/>
  <c r="EB39" i="2" s="1"/>
  <c r="EV39" i="2" s="1"/>
  <c r="F18" i="36"/>
  <c r="EU38" i="2" s="1"/>
  <c r="FO38" i="2" s="1"/>
  <c r="F16" i="31"/>
  <c r="DI33" i="2" s="1"/>
  <c r="F20" i="30"/>
  <c r="GG32" i="2" s="1"/>
  <c r="F22" i="30"/>
  <c r="HS32" i="2" s="1"/>
  <c r="IM32" i="2" s="1"/>
  <c r="F18" i="24"/>
  <c r="EU26" i="2" s="1"/>
  <c r="FO26" i="2" s="1"/>
  <c r="F17" i="23"/>
  <c r="EB25" i="2" s="1"/>
  <c r="EV25" i="2" s="1"/>
  <c r="F16" i="21"/>
  <c r="DI23" i="2" s="1"/>
  <c r="EC23" i="2" s="1"/>
  <c r="F17" i="18"/>
  <c r="EB20" i="2" s="1"/>
  <c r="EV20" i="2" s="1"/>
  <c r="F19" i="18"/>
  <c r="FN20" i="2" s="1"/>
  <c r="GH20" i="2" s="1"/>
  <c r="F17" i="46"/>
  <c r="EB48" i="2" s="1"/>
  <c r="EV48" i="2" s="1"/>
  <c r="F18" i="40"/>
  <c r="EU42" i="2" s="1"/>
  <c r="FO42" i="2" s="1"/>
  <c r="F16" i="34"/>
  <c r="DI36" i="2" s="1"/>
  <c r="EC36" i="2" s="1"/>
  <c r="F18" i="34"/>
  <c r="EU36" i="2" s="1"/>
  <c r="FO36" i="2" s="1"/>
  <c r="F24" i="16"/>
  <c r="JE18" i="2" s="1"/>
  <c r="JY18" i="2" s="1"/>
  <c r="F24" i="11"/>
  <c r="JE13" i="2" s="1"/>
  <c r="JY13" i="2" s="1"/>
  <c r="F25" i="7"/>
  <c r="JX9" i="2" s="1"/>
  <c r="F22" i="45"/>
  <c r="HS47" i="2" s="1"/>
  <c r="IM47" i="2" s="1"/>
  <c r="F24" i="44"/>
  <c r="JE46" i="2" s="1"/>
  <c r="JY46" i="2" s="1"/>
  <c r="F14" i="28"/>
  <c r="BW30" i="2" s="1"/>
  <c r="CQ30" i="2" s="1"/>
  <c r="F18" i="28"/>
  <c r="EU30" i="2" s="1"/>
  <c r="FO30" i="2" s="1"/>
  <c r="F23" i="43"/>
  <c r="IL45" i="2" s="1"/>
  <c r="JF45" i="2" s="1"/>
  <c r="F20" i="42"/>
  <c r="GG44" i="2" s="1"/>
  <c r="F21" i="39"/>
  <c r="GZ41" i="2" s="1"/>
  <c r="HT41" i="2" s="1"/>
  <c r="F15" i="24"/>
  <c r="CP26" i="2" s="1"/>
  <c r="DJ26" i="2" s="1"/>
  <c r="F19" i="24"/>
  <c r="FN26" i="2" s="1"/>
  <c r="GH26" i="2" s="1"/>
  <c r="F12" i="42"/>
  <c r="AK44" i="2" s="1"/>
  <c r="BE44" i="2" s="1"/>
  <c r="F16" i="35"/>
  <c r="DI37" i="2" s="1"/>
  <c r="EC37" i="2" s="1"/>
  <c r="F11" i="34"/>
  <c r="R36" i="2" s="1"/>
  <c r="AL36" i="2" s="1"/>
  <c r="F22" i="33"/>
  <c r="HS35" i="2" s="1"/>
  <c r="IM35" i="2" s="1"/>
  <c r="F22" i="29"/>
  <c r="HS31" i="2" s="1"/>
  <c r="IM31" i="2" s="1"/>
  <c r="F23" i="28"/>
  <c r="IL30" i="2" s="1"/>
  <c r="JF30" i="2" s="1"/>
  <c r="F18" i="20"/>
  <c r="EU22" i="2" s="1"/>
  <c r="FO22" i="2" s="1"/>
  <c r="F22" i="19"/>
  <c r="HS21" i="2" s="1"/>
  <c r="IM21" i="2" s="1"/>
  <c r="F25" i="16"/>
  <c r="JX18" i="2" s="1"/>
  <c r="F17" i="45"/>
  <c r="EB47" i="2" s="1"/>
  <c r="EV47" i="2" s="1"/>
  <c r="F19" i="45"/>
  <c r="FN47" i="2" s="1"/>
  <c r="GH47" i="2" s="1"/>
  <c r="F23" i="44"/>
  <c r="IL46" i="2" s="1"/>
  <c r="JF46" i="2" s="1"/>
  <c r="F15" i="43"/>
  <c r="CP45" i="2" s="1"/>
  <c r="DJ45" i="2" s="1"/>
  <c r="F21" i="42"/>
  <c r="GZ44" i="2" s="1"/>
  <c r="HT44" i="2" s="1"/>
  <c r="F24" i="36"/>
  <c r="JE38" i="2" s="1"/>
  <c r="JY38" i="2" s="1"/>
  <c r="F24" i="31"/>
  <c r="JE33" i="2" s="1"/>
  <c r="JY33" i="2" s="1"/>
  <c r="F14" i="29"/>
  <c r="BW31" i="2" s="1"/>
  <c r="CQ31" i="2" s="1"/>
  <c r="F19" i="26"/>
  <c r="FN28" i="2" s="1"/>
  <c r="GH28" i="2" s="1"/>
  <c r="F20" i="19"/>
  <c r="GG21" i="2" s="1"/>
  <c r="F10" i="47"/>
  <c r="D49" i="2" s="1"/>
  <c r="S49" i="2" s="1"/>
  <c r="F12" i="47"/>
  <c r="AK49" i="2" s="1"/>
  <c r="BE49" i="2" s="1"/>
  <c r="F16" i="47"/>
  <c r="DI49" i="2" s="1"/>
  <c r="F18" i="47"/>
  <c r="EU49" i="2" s="1"/>
  <c r="FO49" i="2" s="1"/>
  <c r="F20" i="47"/>
  <c r="GG49" i="2" s="1"/>
  <c r="F22" i="47"/>
  <c r="HS49" i="2" s="1"/>
  <c r="IM49" i="2" s="1"/>
  <c r="F24" i="45"/>
  <c r="JE47" i="2" s="1"/>
  <c r="JY47" i="2" s="1"/>
  <c r="F24" i="42"/>
  <c r="JE44" i="2" s="1"/>
  <c r="JY44" i="2" s="1"/>
  <c r="F19" i="41"/>
  <c r="FN43" i="2" s="1"/>
  <c r="GH43" i="2" s="1"/>
  <c r="F23" i="41"/>
  <c r="IL43" i="2" s="1"/>
  <c r="JF43" i="2" s="1"/>
  <c r="F25" i="41"/>
  <c r="JX43" i="2" s="1"/>
  <c r="F24" i="40"/>
  <c r="JE42" i="2" s="1"/>
  <c r="JY42" i="2" s="1"/>
  <c r="F19" i="38"/>
  <c r="FN40" i="2" s="1"/>
  <c r="F23" i="38"/>
  <c r="IL40" i="2" s="1"/>
  <c r="JF40" i="2" s="1"/>
  <c r="F13" i="37"/>
  <c r="BD39" i="2" s="1"/>
  <c r="BX39" i="2" s="1"/>
  <c r="F17" i="35"/>
  <c r="EB37" i="2" s="1"/>
  <c r="EV37" i="2" s="1"/>
  <c r="F20" i="34"/>
  <c r="GG36" i="2" s="1"/>
  <c r="F24" i="34"/>
  <c r="JE36" i="2" s="1"/>
  <c r="JY36" i="2" s="1"/>
  <c r="F23" i="29"/>
  <c r="IL31" i="2" s="1"/>
  <c r="JF31" i="2" s="1"/>
  <c r="F18" i="25"/>
  <c r="EU27" i="2" s="1"/>
  <c r="FO27" i="2" s="1"/>
  <c r="F22" i="25"/>
  <c r="HS27" i="2" s="1"/>
  <c r="IM27" i="2" s="1"/>
  <c r="F16" i="22"/>
  <c r="DI24" i="2" s="1"/>
  <c r="EC24" i="2" s="1"/>
  <c r="F20" i="22"/>
  <c r="GG24" i="2" s="1"/>
  <c r="F22" i="22"/>
  <c r="HS24" i="2" s="1"/>
  <c r="IM24" i="2" s="1"/>
  <c r="F24" i="18"/>
  <c r="JE20" i="2" s="1"/>
  <c r="JY20" i="2" s="1"/>
  <c r="F25" i="10"/>
  <c r="JX12" i="2" s="1"/>
  <c r="F15" i="32"/>
  <c r="CP34" i="2" s="1"/>
  <c r="DJ34" i="2" s="1"/>
  <c r="F15" i="26"/>
  <c r="CP28" i="2" s="1"/>
  <c r="DJ28" i="2" s="1"/>
  <c r="F15" i="23"/>
  <c r="CP25" i="2" s="1"/>
  <c r="DJ25" i="2" s="1"/>
  <c r="F15" i="20"/>
  <c r="CP22" i="2" s="1"/>
  <c r="DJ22" i="2" s="1"/>
  <c r="F15" i="19"/>
  <c r="CP21" i="2" s="1"/>
  <c r="DJ21" i="2" s="1"/>
  <c r="F14" i="33"/>
  <c r="BW35" i="2" s="1"/>
  <c r="CQ35" i="2" s="1"/>
  <c r="F14" i="27"/>
  <c r="BW29" i="2" s="1"/>
  <c r="CQ29" i="2" s="1"/>
  <c r="F14" i="26"/>
  <c r="BW28" i="2" s="1"/>
  <c r="CQ28" i="2" s="1"/>
  <c r="F14" i="25"/>
  <c r="BW27" i="2" s="1"/>
  <c r="CQ27" i="2" s="1"/>
  <c r="F14" i="21"/>
  <c r="BW23" i="2" s="1"/>
  <c r="CQ23" i="2" s="1"/>
  <c r="F13" i="31"/>
  <c r="BD33" i="2" s="1"/>
  <c r="BX33" i="2" s="1"/>
  <c r="F13" i="29"/>
  <c r="BD31" i="2" s="1"/>
  <c r="BX31" i="2" s="1"/>
  <c r="F13" i="27"/>
  <c r="BD29" i="2" s="1"/>
  <c r="BX29" i="2" s="1"/>
  <c r="F13" i="23"/>
  <c r="BD25" i="2" s="1"/>
  <c r="BX25" i="2" s="1"/>
  <c r="F13" i="22"/>
  <c r="BD24" i="2" s="1"/>
  <c r="BX24" i="2" s="1"/>
  <c r="F13" i="21"/>
  <c r="BD23" i="2" s="1"/>
  <c r="BX23" i="2" s="1"/>
  <c r="F13" i="19"/>
  <c r="BD21" i="2" s="1"/>
  <c r="BX21" i="2" s="1"/>
  <c r="F12" i="32"/>
  <c r="AK34" i="2" s="1"/>
  <c r="BE34" i="2" s="1"/>
  <c r="F12" i="30"/>
  <c r="AK32" i="2" s="1"/>
  <c r="BE32" i="2" s="1"/>
  <c r="F12" i="26"/>
  <c r="AK28" i="2" s="1"/>
  <c r="BE28" i="2" s="1"/>
  <c r="F12" i="25"/>
  <c r="AK27" i="2" s="1"/>
  <c r="BE27" i="2" s="1"/>
  <c r="F13" i="24"/>
  <c r="BD26" i="2" s="1"/>
  <c r="BX26" i="2" s="1"/>
  <c r="F12" i="21"/>
  <c r="AK23" i="2" s="1"/>
  <c r="BE23" i="2" s="1"/>
  <c r="F11" i="28"/>
  <c r="R30" i="2" s="1"/>
  <c r="AL30" i="2" s="1"/>
  <c r="F11" i="26"/>
  <c r="R28" i="2" s="1"/>
  <c r="AL28" i="2" s="1"/>
  <c r="F11" i="24"/>
  <c r="R26" i="2" s="1"/>
  <c r="AL26" i="2" s="1"/>
  <c r="F11" i="23"/>
  <c r="R25" i="2" s="1"/>
  <c r="AL25" i="2" s="1"/>
  <c r="F10" i="31"/>
  <c r="D33" i="2" s="1"/>
  <c r="S33" i="2" s="1"/>
  <c r="F10" i="29"/>
  <c r="D31" i="2" s="1"/>
  <c r="S31" i="2" s="1"/>
  <c r="F10" i="28"/>
  <c r="D30" i="2" s="1"/>
  <c r="S30" i="2" s="1"/>
  <c r="F10" i="27"/>
  <c r="D29" i="2" s="1"/>
  <c r="S29" i="2" s="1"/>
  <c r="F10" i="23"/>
  <c r="D25" i="2" s="1"/>
  <c r="S25" i="2" s="1"/>
  <c r="F10" i="20"/>
  <c r="D22" i="2" s="1"/>
  <c r="S22" i="2" s="1"/>
  <c r="F10" i="19"/>
  <c r="D21" i="2" s="1"/>
  <c r="S21" i="2" s="1"/>
  <c r="B9" i="58"/>
  <c r="C9" i="58" s="1"/>
  <c r="D18" i="58"/>
  <c r="E18" i="58" s="1"/>
  <c r="F18" i="58"/>
  <c r="G18" i="58" s="1"/>
  <c r="B17" i="58"/>
  <c r="B10" i="58"/>
  <c r="F9" i="58"/>
  <c r="F10" i="58"/>
  <c r="G10" i="58" s="1"/>
  <c r="G19" i="58"/>
  <c r="D9" i="58"/>
  <c r="E9" i="58" s="1"/>
  <c r="B7" i="58"/>
  <c r="C7" i="58" s="1"/>
  <c r="D14" i="58"/>
  <c r="E14" i="58" s="1"/>
  <c r="D15" i="58"/>
  <c r="E15" i="58" s="1"/>
  <c r="B16" i="58"/>
  <c r="C16" i="58" s="1"/>
  <c r="F15" i="58"/>
  <c r="F14" i="58"/>
  <c r="G14" i="58" s="1"/>
  <c r="B11" i="58"/>
  <c r="C11" i="58" s="1"/>
  <c r="D11" i="58"/>
  <c r="E11" i="58" s="1"/>
  <c r="C10" i="58"/>
  <c r="C19" i="58"/>
  <c r="F12" i="58"/>
  <c r="G12" i="58" s="1"/>
  <c r="B8" i="58"/>
  <c r="C8" i="58" s="1"/>
  <c r="F17" i="58"/>
  <c r="G17" i="58" s="1"/>
  <c r="F16" i="58"/>
  <c r="G16" i="58" s="1"/>
  <c r="B13" i="58"/>
  <c r="C13" i="58" s="1"/>
  <c r="B12" i="58"/>
  <c r="C12" i="58" s="1"/>
  <c r="H11" i="58"/>
  <c r="I11" i="58" s="1"/>
  <c r="C17" i="58"/>
  <c r="D17" i="58"/>
  <c r="E17" i="58" s="1"/>
  <c r="C15" i="58"/>
  <c r="G9" i="58"/>
  <c r="F8" i="58"/>
  <c r="G8" i="58" s="1"/>
  <c r="F7" i="58"/>
  <c r="G7" i="58" s="1"/>
  <c r="D10" i="58"/>
  <c r="E10" i="58" s="1"/>
  <c r="D16" i="58"/>
  <c r="E16" i="58" s="1"/>
  <c r="F11" i="58"/>
  <c r="G11" i="58" s="1"/>
  <c r="D13" i="58"/>
  <c r="E13" i="58" s="1"/>
  <c r="H8" i="58"/>
  <c r="I8" i="58"/>
  <c r="D8" i="58"/>
  <c r="E8" i="58" s="1"/>
  <c r="B6" i="58"/>
  <c r="C6" i="58" s="1"/>
  <c r="D6" i="58"/>
  <c r="E6" i="58" s="1"/>
  <c r="G15" i="58"/>
  <c r="F13" i="58"/>
  <c r="G13" i="58" s="1"/>
  <c r="H7" i="58"/>
  <c r="I7" i="58" s="1"/>
  <c r="D7" i="58"/>
  <c r="E7" i="58" s="1"/>
  <c r="P16" i="50" l="1"/>
  <c r="F30" i="49"/>
  <c r="M30" i="49" s="1"/>
  <c r="Q16" i="50"/>
  <c r="J30" i="49"/>
  <c r="O30" i="49" s="1"/>
  <c r="H29" i="49"/>
  <c r="HA23" i="2"/>
  <c r="H39" i="58"/>
  <c r="I39" i="58" s="1"/>
  <c r="D12" i="58"/>
  <c r="E12" i="58" s="1"/>
  <c r="HA24" i="2"/>
  <c r="F10" i="24"/>
  <c r="D26" i="2" s="1"/>
  <c r="S26" i="2" s="1"/>
  <c r="F11" i="22"/>
  <c r="R24" i="2" s="1"/>
  <c r="AL24" i="2" s="1"/>
  <c r="F24" i="47"/>
  <c r="JE49" i="2" s="1"/>
  <c r="JY49" i="2" s="1"/>
  <c r="HA21" i="2"/>
  <c r="F25" i="6"/>
  <c r="JX8" i="2" s="1"/>
  <c r="F14" i="32"/>
  <c r="BW34" i="2" s="1"/>
  <c r="CQ34" i="2" s="1"/>
  <c r="F16" i="44"/>
  <c r="DI46" i="2" s="1"/>
  <c r="HA37" i="2"/>
  <c r="HA25" i="2"/>
  <c r="F18" i="46"/>
  <c r="EU48" i="2" s="1"/>
  <c r="FO48" i="2" s="1"/>
  <c r="F16" i="55"/>
  <c r="DI54" i="2" s="1"/>
  <c r="F13" i="53"/>
  <c r="BD52" i="2" s="1"/>
  <c r="BX52" i="2" s="1"/>
  <c r="EO8" i="2"/>
  <c r="DK12" i="2"/>
  <c r="F13" i="12"/>
  <c r="BD14" i="2" s="1"/>
  <c r="BX14" i="2" s="1"/>
  <c r="BA14" i="2"/>
  <c r="BU14" i="2" s="1"/>
  <c r="ED37" i="2"/>
  <c r="EO37" i="2"/>
  <c r="IN37" i="2"/>
  <c r="IY37" i="2"/>
  <c r="JZ37" i="2"/>
  <c r="KK37" i="2"/>
  <c r="BQ41" i="2"/>
  <c r="BF41" i="2"/>
  <c r="ED41" i="2"/>
  <c r="EO41" i="2"/>
  <c r="FP41" i="2"/>
  <c r="GA41" i="2"/>
  <c r="IN41" i="2"/>
  <c r="IY41" i="2"/>
  <c r="JZ41" i="2"/>
  <c r="KK41" i="2"/>
  <c r="AE44" i="2"/>
  <c r="T44" i="2"/>
  <c r="F10" i="25"/>
  <c r="D27" i="2" s="1"/>
  <c r="S27" i="2" s="1"/>
  <c r="F13" i="25"/>
  <c r="BD27" i="2" s="1"/>
  <c r="BX27" i="2" s="1"/>
  <c r="F18" i="31"/>
  <c r="EU33" i="2" s="1"/>
  <c r="FO33" i="2" s="1"/>
  <c r="F24" i="39"/>
  <c r="JE41" i="2" s="1"/>
  <c r="JY41" i="2" s="1"/>
  <c r="F19" i="28"/>
  <c r="FN30" i="2" s="1"/>
  <c r="GH30" i="2" s="1"/>
  <c r="F22" i="27"/>
  <c r="HS29" i="2" s="1"/>
  <c r="IM29" i="2" s="1"/>
  <c r="F21" i="30"/>
  <c r="GZ32" i="2" s="1"/>
  <c r="HT32" i="2" s="1"/>
  <c r="F10" i="40"/>
  <c r="D42" i="2" s="1"/>
  <c r="S42" i="2" s="1"/>
  <c r="F10" i="32"/>
  <c r="D34" i="2" s="1"/>
  <c r="S34" i="2" s="1"/>
  <c r="F14" i="40"/>
  <c r="BW42" i="2" s="1"/>
  <c r="CQ42" i="2" s="1"/>
  <c r="F19" i="20"/>
  <c r="FN22" i="2" s="1"/>
  <c r="GH22" i="2" s="1"/>
  <c r="F17" i="34"/>
  <c r="EB36" i="2" s="1"/>
  <c r="EV36" i="2" s="1"/>
  <c r="F14" i="51"/>
  <c r="BW50" i="2" s="1"/>
  <c r="CQ50" i="2" s="1"/>
  <c r="F53" i="58"/>
  <c r="G53" i="58" s="1"/>
  <c r="AM7" i="2"/>
  <c r="KK26" i="2"/>
  <c r="T54" i="2"/>
  <c r="ER7" i="2"/>
  <c r="FL7" i="2" s="1"/>
  <c r="F12" i="14"/>
  <c r="AK16" i="2" s="1"/>
  <c r="BE16" i="2" s="1"/>
  <c r="AH16" i="2"/>
  <c r="BB16" i="2" s="1"/>
  <c r="F15" i="15"/>
  <c r="CP17" i="2" s="1"/>
  <c r="DJ17" i="2" s="1"/>
  <c r="CM17" i="2"/>
  <c r="DG17" i="2" s="1"/>
  <c r="AX25" i="2"/>
  <c r="AM25" i="2"/>
  <c r="EW25" i="2"/>
  <c r="FH25" i="2"/>
  <c r="GI25" i="2"/>
  <c r="GT25" i="2"/>
  <c r="ED30" i="2"/>
  <c r="EO30" i="2"/>
  <c r="FP30" i="2"/>
  <c r="GA30" i="2"/>
  <c r="HA20" i="2"/>
  <c r="ED54" i="2"/>
  <c r="EO54" i="2"/>
  <c r="FP54" i="2"/>
  <c r="GA54" i="2"/>
  <c r="IN54" i="2"/>
  <c r="IY54" i="2"/>
  <c r="HA36" i="2"/>
  <c r="IU36" i="2"/>
  <c r="IR39" i="2"/>
  <c r="F18" i="6"/>
  <c r="EU8" i="2" s="1"/>
  <c r="FO8" i="2" s="1"/>
  <c r="ER8" i="2"/>
  <c r="FL8" i="2" s="1"/>
  <c r="CM19" i="2"/>
  <c r="DG19" i="2" s="1"/>
  <c r="CJ24" i="2"/>
  <c r="BY24" i="2"/>
  <c r="DV24" i="2"/>
  <c r="DK24" i="2"/>
  <c r="GI24" i="2"/>
  <c r="GT24" i="2"/>
  <c r="HU24" i="2"/>
  <c r="IF24" i="2"/>
  <c r="HA28" i="2"/>
  <c r="CM11" i="2"/>
  <c r="DG11" i="2" s="1"/>
  <c r="F15" i="9"/>
  <c r="CP11" i="2" s="1"/>
  <c r="DJ11" i="2" s="1"/>
  <c r="F22" i="35"/>
  <c r="HS37" i="2" s="1"/>
  <c r="IM37" i="2" s="1"/>
  <c r="F12" i="36"/>
  <c r="AK38" i="2" s="1"/>
  <c r="BE38" i="2" s="1"/>
  <c r="F16" i="36"/>
  <c r="DI38" i="2" s="1"/>
  <c r="F24" i="7"/>
  <c r="JE9" i="2" s="1"/>
  <c r="JY9" i="2" s="1"/>
  <c r="F25" i="22"/>
  <c r="JX24" i="2" s="1"/>
  <c r="F25" i="14"/>
  <c r="JX16" i="2" s="1"/>
  <c r="F19" i="36"/>
  <c r="FN38" i="2" s="1"/>
  <c r="GH38" i="2" s="1"/>
  <c r="F16" i="43"/>
  <c r="DI45" i="2" s="1"/>
  <c r="F17" i="26"/>
  <c r="EB28" i="2" s="1"/>
  <c r="EV28" i="2" s="1"/>
  <c r="F10" i="52"/>
  <c r="D51" i="2" s="1"/>
  <c r="S51" i="2" s="1"/>
  <c r="F11" i="54"/>
  <c r="R53" i="2" s="1"/>
  <c r="AL53" i="2" s="1"/>
  <c r="IF17" i="2"/>
  <c r="T18" i="2"/>
  <c r="JR38" i="2"/>
  <c r="AH10" i="2"/>
  <c r="BB10" i="2" s="1"/>
  <c r="BY13" i="2"/>
  <c r="CJ13" i="2"/>
  <c r="F19" i="11"/>
  <c r="FN13" i="2" s="1"/>
  <c r="GH13" i="2" s="1"/>
  <c r="FK13" i="2"/>
  <c r="GE13" i="2" s="1"/>
  <c r="BT14" i="2"/>
  <c r="CN14" i="2" s="1"/>
  <c r="AX21" i="2"/>
  <c r="AM21" i="2"/>
  <c r="BY21" i="2"/>
  <c r="CJ21" i="2"/>
  <c r="HU21" i="2"/>
  <c r="IF21" i="2"/>
  <c r="IU22" i="2"/>
  <c r="IR22" i="2"/>
  <c r="DK34" i="2"/>
  <c r="DV34" i="2"/>
  <c r="EW34" i="2"/>
  <c r="FH34" i="2"/>
  <c r="GI34" i="2"/>
  <c r="GT34" i="2"/>
  <c r="HU34" i="2"/>
  <c r="IF34" i="2"/>
  <c r="JG34" i="2"/>
  <c r="JR34" i="2"/>
  <c r="T50" i="2"/>
  <c r="AE50" i="2"/>
  <c r="BF50" i="2"/>
  <c r="BQ50" i="2"/>
  <c r="IN50" i="2"/>
  <c r="IY50" i="2"/>
  <c r="F12" i="18"/>
  <c r="AK20" i="2" s="1"/>
  <c r="BE20" i="2" s="1"/>
  <c r="F14" i="47"/>
  <c r="BW49" i="2" s="1"/>
  <c r="CQ49" i="2" s="1"/>
  <c r="F21" i="37"/>
  <c r="GZ39" i="2" s="1"/>
  <c r="HT39" i="2" s="1"/>
  <c r="F22" i="43"/>
  <c r="HS45" i="2" s="1"/>
  <c r="IM45" i="2" s="1"/>
  <c r="F11" i="46"/>
  <c r="R48" i="2" s="1"/>
  <c r="AL48" i="2" s="1"/>
  <c r="F13" i="42"/>
  <c r="BD44" i="2" s="1"/>
  <c r="BX44" i="2" s="1"/>
  <c r="F18" i="23"/>
  <c r="EU25" i="2" s="1"/>
  <c r="FO25" i="2" s="1"/>
  <c r="F11" i="30"/>
  <c r="R32" i="2" s="1"/>
  <c r="AL32" i="2" s="1"/>
  <c r="F13" i="41"/>
  <c r="BD43" i="2" s="1"/>
  <c r="BX43" i="2" s="1"/>
  <c r="F12" i="44"/>
  <c r="AK46" i="2" s="1"/>
  <c r="BE46" i="2" s="1"/>
  <c r="F19" i="44"/>
  <c r="FN46" i="2" s="1"/>
  <c r="GH46" i="2" s="1"/>
  <c r="F25" i="38"/>
  <c r="JX40" i="2" s="1"/>
  <c r="F10" i="53"/>
  <c r="D52" i="2" s="1"/>
  <c r="S52" i="2" s="1"/>
  <c r="F20" i="52"/>
  <c r="GG51" i="2" s="1"/>
  <c r="B40" i="58"/>
  <c r="C40" i="58" s="1"/>
  <c r="HA16" i="2"/>
  <c r="HA17" i="2"/>
  <c r="F23" i="5"/>
  <c r="IL7" i="2" s="1"/>
  <c r="JF7" i="2" s="1"/>
  <c r="II7" i="2"/>
  <c r="JC7" i="2" s="1"/>
  <c r="B14" i="2"/>
  <c r="P14" i="2" s="1"/>
  <c r="F10" i="12"/>
  <c r="D14" i="2" s="1"/>
  <c r="S14" i="2" s="1"/>
  <c r="DF16" i="2"/>
  <c r="DZ16" i="2" s="1"/>
  <c r="F16" i="14"/>
  <c r="DI16" i="2" s="1"/>
  <c r="EC16" i="2" s="1"/>
  <c r="F12" i="16"/>
  <c r="AK18" i="2" s="1"/>
  <c r="BE18" i="2" s="1"/>
  <c r="AH18" i="2"/>
  <c r="BB18" i="2" s="1"/>
  <c r="FP32" i="2"/>
  <c r="GA32" i="2"/>
  <c r="T35" i="2"/>
  <c r="AE35" i="2"/>
  <c r="ED35" i="2"/>
  <c r="EO35" i="2"/>
  <c r="FP35" i="2"/>
  <c r="GA35" i="2"/>
  <c r="IN35" i="2"/>
  <c r="IY35" i="2"/>
  <c r="JZ35" i="2"/>
  <c r="KK35" i="2"/>
  <c r="EW48" i="2"/>
  <c r="FH48" i="2"/>
  <c r="GI48" i="2"/>
  <c r="GT48" i="2"/>
  <c r="F15" i="21"/>
  <c r="CP23" i="2" s="1"/>
  <c r="DJ23" i="2" s="1"/>
  <c r="F21" i="29"/>
  <c r="GZ31" i="2" s="1"/>
  <c r="HT31" i="2" s="1"/>
  <c r="F10" i="33"/>
  <c r="D35" i="2" s="1"/>
  <c r="S35" i="2" s="1"/>
  <c r="F12" i="20"/>
  <c r="AK22" i="2" s="1"/>
  <c r="BE22" i="2" s="1"/>
  <c r="F15" i="38"/>
  <c r="CP40" i="2" s="1"/>
  <c r="DJ40" i="2" s="1"/>
  <c r="F17" i="42"/>
  <c r="EB44" i="2" s="1"/>
  <c r="EV44" i="2" s="1"/>
  <c r="F16" i="27"/>
  <c r="DI29" i="2" s="1"/>
  <c r="F16" i="20"/>
  <c r="DI22" i="2" s="1"/>
  <c r="EC22" i="2" s="1"/>
  <c r="F21" i="38"/>
  <c r="GZ40" i="2" s="1"/>
  <c r="HT40" i="2" s="1"/>
  <c r="F19" i="55"/>
  <c r="FN54" i="2" s="1"/>
  <c r="GH54" i="2" s="1"/>
  <c r="F22" i="54"/>
  <c r="HS53" i="2" s="1"/>
  <c r="IM53" i="2" s="1"/>
  <c r="F38" i="58"/>
  <c r="G38" i="58" s="1"/>
  <c r="BQ54" i="2"/>
  <c r="F10" i="4"/>
  <c r="D6" i="2" s="1"/>
  <c r="S6" i="2" s="1"/>
  <c r="B6" i="2"/>
  <c r="P6" i="2" s="1"/>
  <c r="AX8" i="2"/>
  <c r="AE11" i="2"/>
  <c r="T11" i="2"/>
  <c r="II12" i="2"/>
  <c r="JC12" i="2" s="1"/>
  <c r="F23" i="10"/>
  <c r="IL12" i="2" s="1"/>
  <c r="JF12" i="2" s="1"/>
  <c r="H13" i="59"/>
  <c r="I13" i="59" s="1"/>
  <c r="H13" i="58"/>
  <c r="I13" i="58" s="1"/>
  <c r="O18" i="2"/>
  <c r="AI18" i="2" s="1"/>
  <c r="GI20" i="2"/>
  <c r="GT20" i="2"/>
  <c r="CJ23" i="2"/>
  <c r="BY23" i="2"/>
  <c r="EW23" i="2"/>
  <c r="FH23" i="2"/>
  <c r="GI23" i="2"/>
  <c r="GT23" i="2"/>
  <c r="HU23" i="2"/>
  <c r="IF23" i="2"/>
  <c r="JG23" i="2"/>
  <c r="JR23" i="2"/>
  <c r="JZ32" i="2"/>
  <c r="KK32" i="2"/>
  <c r="GI44" i="2"/>
  <c r="GT44" i="2"/>
  <c r="IF44" i="2"/>
  <c r="HU44" i="2"/>
  <c r="JZ46" i="2"/>
  <c r="KK46" i="2"/>
  <c r="F15" i="22"/>
  <c r="CP24" i="2" s="1"/>
  <c r="DJ24" i="2" s="1"/>
  <c r="F10" i="41"/>
  <c r="D43" i="2" s="1"/>
  <c r="S43" i="2" s="1"/>
  <c r="F11" i="18"/>
  <c r="R20" i="2" s="1"/>
  <c r="AL20" i="2" s="1"/>
  <c r="F15" i="30"/>
  <c r="CP32" i="2" s="1"/>
  <c r="DJ32" i="2" s="1"/>
  <c r="F20" i="25"/>
  <c r="GG27" i="2" s="1"/>
  <c r="F25" i="46"/>
  <c r="JX48" i="2" s="1"/>
  <c r="F23" i="32"/>
  <c r="IL34" i="2" s="1"/>
  <c r="JF34" i="2" s="1"/>
  <c r="F19" i="19"/>
  <c r="FN21" i="2" s="1"/>
  <c r="GH21" i="2" s="1"/>
  <c r="F24" i="23"/>
  <c r="JE25" i="2" s="1"/>
  <c r="JY25" i="2" s="1"/>
  <c r="HA22" i="2"/>
  <c r="F23" i="24"/>
  <c r="IL26" i="2" s="1"/>
  <c r="JF26" i="2" s="1"/>
  <c r="F23" i="40"/>
  <c r="IL42" i="2" s="1"/>
  <c r="JF42" i="2" s="1"/>
  <c r="F21" i="46"/>
  <c r="GZ48" i="2" s="1"/>
  <c r="HT48" i="2" s="1"/>
  <c r="F12" i="55"/>
  <c r="AK54" i="2" s="1"/>
  <c r="BE54" i="2" s="1"/>
  <c r="F17" i="53"/>
  <c r="EB52" i="2" s="1"/>
  <c r="EV52" i="2" s="1"/>
  <c r="D27" i="58"/>
  <c r="E27" i="58" s="1"/>
  <c r="FH14" i="2"/>
  <c r="F11" i="4"/>
  <c r="R6" i="2" s="1"/>
  <c r="AL6" i="2" s="1"/>
  <c r="O6" i="2"/>
  <c r="AI6" i="2" s="1"/>
  <c r="F19" i="5"/>
  <c r="FN7" i="2" s="1"/>
  <c r="GH7" i="2" s="1"/>
  <c r="FK7" i="2"/>
  <c r="GE7" i="2" s="1"/>
  <c r="HP7" i="2"/>
  <c r="IJ7" i="2" s="1"/>
  <c r="IN28" i="2"/>
  <c r="IY28" i="2"/>
  <c r="JZ28" i="2"/>
  <c r="KK28" i="2"/>
  <c r="BQ31" i="2"/>
  <c r="BF31" i="2"/>
  <c r="IN31" i="2"/>
  <c r="IY31" i="2"/>
  <c r="JZ31" i="2"/>
  <c r="KK31" i="2"/>
  <c r="H18" i="58"/>
  <c r="I18" i="58" s="1"/>
  <c r="H18" i="59"/>
  <c r="I18" i="59" s="1"/>
  <c r="H20" i="58"/>
  <c r="I20" i="58" s="1"/>
  <c r="H20" i="59"/>
  <c r="I20" i="59" s="1"/>
  <c r="H44" i="58"/>
  <c r="I44" i="58" s="1"/>
  <c r="H44" i="59"/>
  <c r="I44" i="59" s="1"/>
  <c r="FH45" i="2"/>
  <c r="CJ45" i="2"/>
  <c r="BY8" i="2"/>
  <c r="AE8" i="2"/>
  <c r="BT15" i="2"/>
  <c r="CN15" i="2" s="1"/>
  <c r="H28" i="58"/>
  <c r="I28" i="58" s="1"/>
  <c r="H28" i="59"/>
  <c r="I28" i="59" s="1"/>
  <c r="GT28" i="2"/>
  <c r="H52" i="58"/>
  <c r="I52" i="58" s="1"/>
  <c r="H52" i="59"/>
  <c r="I52" i="59" s="1"/>
  <c r="IF52" i="2"/>
  <c r="HU52" i="2"/>
  <c r="N18" i="50"/>
  <c r="G19" i="50" s="1"/>
  <c r="JR45" i="2"/>
  <c r="II9" i="2"/>
  <c r="JC9" i="2" s="1"/>
  <c r="B11" i="2"/>
  <c r="P11" i="2" s="1"/>
  <c r="H12" i="58"/>
  <c r="I12" i="58" s="1"/>
  <c r="H12" i="59"/>
  <c r="I12" i="59" s="1"/>
  <c r="F12" i="12"/>
  <c r="AK14" i="2" s="1"/>
  <c r="BE14" i="2" s="1"/>
  <c r="CM15" i="2"/>
  <c r="DG15" i="2" s="1"/>
  <c r="II18" i="2"/>
  <c r="JC18" i="2" s="1"/>
  <c r="IF28" i="2"/>
  <c r="HU28" i="2"/>
  <c r="T40" i="2"/>
  <c r="GT45" i="2"/>
  <c r="KK9" i="2"/>
  <c r="JZ9" i="2"/>
  <c r="F16" i="10"/>
  <c r="DI12" i="2" s="1"/>
  <c r="EC12" i="2" s="1"/>
  <c r="O13" i="2"/>
  <c r="AI13" i="2" s="1"/>
  <c r="GD13" i="2"/>
  <c r="GX13" i="2" s="1"/>
  <c r="DY17" i="2"/>
  <c r="ES17" i="2" s="1"/>
  <c r="GW17" i="2"/>
  <c r="HQ17" i="2" s="1"/>
  <c r="GA24" i="2"/>
  <c r="GT36" i="2"/>
  <c r="KK40" i="2"/>
  <c r="JZ40" i="2"/>
  <c r="N17" i="50"/>
  <c r="G18" i="50" s="1"/>
  <c r="IF40" i="2"/>
  <c r="KK42" i="2"/>
  <c r="CM6" i="2"/>
  <c r="DG6" i="2" s="1"/>
  <c r="FK6" i="2"/>
  <c r="GE6" i="2" s="1"/>
  <c r="II6" i="2"/>
  <c r="JC6" i="2" s="1"/>
  <c r="BA11" i="2"/>
  <c r="BU11" i="2" s="1"/>
  <c r="GD11" i="2"/>
  <c r="GX11" i="2" s="1"/>
  <c r="F23" i="13"/>
  <c r="IL15" i="2" s="1"/>
  <c r="JF15" i="2" s="1"/>
  <c r="F18" i="16"/>
  <c r="EU18" i="2" s="1"/>
  <c r="FO18" i="2" s="1"/>
  <c r="F22" i="16"/>
  <c r="HS18" i="2" s="1"/>
  <c r="IM18" i="2" s="1"/>
  <c r="O19" i="2"/>
  <c r="AI19" i="2" s="1"/>
  <c r="F16" i="17"/>
  <c r="DI19" i="2" s="1"/>
  <c r="EC19" i="2" s="1"/>
  <c r="H36" i="58"/>
  <c r="I36" i="58" s="1"/>
  <c r="H36" i="59"/>
  <c r="I36" i="59" s="1"/>
  <c r="GA48" i="2"/>
  <c r="FP48" i="2"/>
  <c r="KK24" i="2"/>
  <c r="JZ24" i="2"/>
  <c r="KK48" i="2"/>
  <c r="N9" i="50"/>
  <c r="K18" i="49" s="1"/>
  <c r="J9" i="50"/>
  <c r="H19" i="49" s="1"/>
  <c r="K26" i="49"/>
  <c r="H27" i="49"/>
  <c r="O7" i="50"/>
  <c r="J11" i="50"/>
  <c r="H23" i="49" s="1"/>
  <c r="D12" i="50"/>
  <c r="H14" i="50"/>
  <c r="O14" i="50"/>
  <c r="E15" i="50"/>
  <c r="E30" i="49" s="1"/>
  <c r="H15" i="50"/>
  <c r="G30" i="49" s="1"/>
  <c r="K15" i="50"/>
  <c r="I30" i="49" s="1"/>
  <c r="N15" i="50"/>
  <c r="I16" i="50"/>
  <c r="N16" i="50"/>
  <c r="M17" i="50" s="1"/>
  <c r="D17" i="50"/>
  <c r="L17" i="50"/>
  <c r="Q18" i="50" s="1"/>
  <c r="E18" i="50"/>
  <c r="L18" i="50"/>
  <c r="Q19" i="50" s="1"/>
  <c r="F19" i="50"/>
  <c r="J19" i="50"/>
  <c r="N19" i="50"/>
  <c r="D14" i="50"/>
  <c r="D4" i="50"/>
  <c r="G4" i="50" s="1"/>
  <c r="F9" i="49" s="1"/>
  <c r="B7" i="50"/>
  <c r="C14" i="49" s="1"/>
  <c r="D6" i="50"/>
  <c r="D13" i="49" s="1"/>
  <c r="D10" i="50"/>
  <c r="D21" i="49" s="1"/>
  <c r="K5" i="50"/>
  <c r="I10" i="49" s="1"/>
  <c r="N6" i="50"/>
  <c r="K12" i="49" s="1"/>
  <c r="N8" i="50"/>
  <c r="K16" i="49" s="1"/>
  <c r="O10" i="50"/>
  <c r="B5" i="50"/>
  <c r="C10" i="49" s="1"/>
  <c r="K6" i="50"/>
  <c r="I12" i="49" s="1"/>
  <c r="K24" i="49"/>
  <c r="Y5" i="2"/>
  <c r="E6" i="50"/>
  <c r="E12" i="49" s="1"/>
  <c r="E5" i="50"/>
  <c r="E10" i="49" s="1"/>
  <c r="H6" i="50"/>
  <c r="G12" i="49" s="1"/>
  <c r="N10" i="50"/>
  <c r="K20" i="49" s="1"/>
  <c r="E12" i="50"/>
  <c r="B13" i="50"/>
  <c r="K13" i="50"/>
  <c r="E10" i="50"/>
  <c r="E20" i="49" s="1"/>
  <c r="H10" i="50"/>
  <c r="G20" i="49" s="1"/>
  <c r="E11" i="50"/>
  <c r="K12" i="50"/>
  <c r="H13" i="50"/>
  <c r="K14" i="50"/>
  <c r="E8" i="50"/>
  <c r="E16" i="49" s="1"/>
  <c r="B11" i="50"/>
  <c r="C24" i="49" s="1"/>
  <c r="H12" i="50"/>
  <c r="E14" i="50"/>
  <c r="E9" i="50"/>
  <c r="E18" i="49" s="1"/>
  <c r="K9" i="50"/>
  <c r="I18" i="49" s="1"/>
  <c r="H11" i="50"/>
  <c r="G22" i="49" s="1"/>
  <c r="K11" i="50"/>
  <c r="I22" i="49" s="1"/>
  <c r="E13" i="50"/>
  <c r="B14" i="50"/>
  <c r="C32" i="49" s="1"/>
  <c r="B8" i="50"/>
  <c r="C16" i="49" s="1"/>
  <c r="B9" i="50"/>
  <c r="C18" i="49" s="1"/>
  <c r="H7" i="50"/>
  <c r="G14" i="49" s="1"/>
  <c r="K7" i="50"/>
  <c r="I14" i="49" s="1"/>
  <c r="K10" i="50"/>
  <c r="I20" i="49" s="1"/>
  <c r="H25" i="49"/>
  <c r="H21" i="49"/>
  <c r="BT1" i="2"/>
  <c r="GD1" i="2"/>
  <c r="BA1" i="2"/>
  <c r="FK1" i="2"/>
  <c r="L4" i="50"/>
  <c r="J8" i="49" s="1"/>
  <c r="O8" i="49" s="1"/>
  <c r="K4" i="50"/>
  <c r="I8" i="49" s="1"/>
  <c r="AA5" i="2"/>
  <c r="AB5" i="2" s="1"/>
  <c r="E4" i="50"/>
  <c r="E8" i="49" s="1"/>
  <c r="S5" i="2"/>
  <c r="U5" i="2" s="1"/>
  <c r="C4" i="50"/>
  <c r="D8" i="49" s="1"/>
  <c r="L8" i="49" s="1"/>
  <c r="F4" i="50"/>
  <c r="F8" i="49" s="1"/>
  <c r="M8" i="49" s="1"/>
  <c r="B5" i="2"/>
  <c r="I4" i="50"/>
  <c r="H8" i="49" s="1"/>
  <c r="N8" i="49" s="1"/>
  <c r="G5" i="50"/>
  <c r="F11" i="49" s="1"/>
  <c r="CM1" i="2"/>
  <c r="K22" i="49"/>
  <c r="ER1" i="2"/>
  <c r="C20" i="49"/>
  <c r="O1" i="2"/>
  <c r="GW1" i="2"/>
  <c r="AH1" i="2"/>
  <c r="HP1" i="2"/>
  <c r="II1" i="2"/>
  <c r="EC31" i="2"/>
  <c r="EC35" i="2"/>
  <c r="EC50" i="2"/>
  <c r="F10" i="30"/>
  <c r="D32" i="2" s="1"/>
  <c r="S32" i="2" s="1"/>
  <c r="F14" i="31"/>
  <c r="BW33" i="2" s="1"/>
  <c r="CQ33" i="2" s="1"/>
  <c r="F18" i="38"/>
  <c r="EU40" i="2" s="1"/>
  <c r="FO40" i="2" s="1"/>
  <c r="F17" i="33"/>
  <c r="EB35" i="2" s="1"/>
  <c r="EV35" i="2" s="1"/>
  <c r="F25" i="29"/>
  <c r="JX31" i="2" s="1"/>
  <c r="HA35" i="2"/>
  <c r="HA43" i="2"/>
  <c r="F12" i="43"/>
  <c r="AK45" i="2" s="1"/>
  <c r="BE45" i="2" s="1"/>
  <c r="F10" i="46"/>
  <c r="D48" i="2" s="1"/>
  <c r="S48" i="2" s="1"/>
  <c r="F23" i="31"/>
  <c r="IL33" i="2" s="1"/>
  <c r="JF33" i="2" s="1"/>
  <c r="F20" i="51"/>
  <c r="GG50" i="2" s="1"/>
  <c r="F10" i="55"/>
  <c r="D54" i="2" s="1"/>
  <c r="S54" i="2" s="1"/>
  <c r="EC29" i="2"/>
  <c r="F14" i="39"/>
  <c r="BW41" i="2" s="1"/>
  <c r="CQ41" i="2" s="1"/>
  <c r="F23" i="23"/>
  <c r="IL25" i="2" s="1"/>
  <c r="JF25" i="2" s="1"/>
  <c r="F21" i="45"/>
  <c r="GZ47" i="2" s="1"/>
  <c r="HT47" i="2" s="1"/>
  <c r="EC34" i="2"/>
  <c r="F24" i="38"/>
  <c r="JE40" i="2" s="1"/>
  <c r="JY40" i="2" s="1"/>
  <c r="HA29" i="2"/>
  <c r="F12" i="19"/>
  <c r="AK21" i="2" s="1"/>
  <c r="BE21" i="2" s="1"/>
  <c r="HA45" i="2"/>
  <c r="F19" i="35"/>
  <c r="FN37" i="2" s="1"/>
  <c r="GH37" i="2" s="1"/>
  <c r="EC48" i="2"/>
  <c r="F22" i="42"/>
  <c r="HS44" i="2" s="1"/>
  <c r="IM44" i="2" s="1"/>
  <c r="F24" i="46"/>
  <c r="JE48" i="2" s="1"/>
  <c r="JY48" i="2" s="1"/>
  <c r="F16" i="54"/>
  <c r="DI53" i="2" s="1"/>
  <c r="F19" i="54"/>
  <c r="FN53" i="2" s="1"/>
  <c r="GH53" i="2" s="1"/>
  <c r="EC42" i="2"/>
  <c r="F11" i="29"/>
  <c r="R31" i="2" s="1"/>
  <c r="AL31" i="2" s="1"/>
  <c r="F18" i="30"/>
  <c r="EU32" i="2" s="1"/>
  <c r="FO32" i="2" s="1"/>
  <c r="F25" i="5"/>
  <c r="JX7" i="2" s="1"/>
  <c r="F16" i="19"/>
  <c r="DI21" i="2" s="1"/>
  <c r="HA32" i="2"/>
  <c r="F11" i="45"/>
  <c r="R47" i="2" s="1"/>
  <c r="AL47" i="2" s="1"/>
  <c r="F12" i="35"/>
  <c r="AK37" i="2" s="1"/>
  <c r="BE37" i="2" s="1"/>
  <c r="F25" i="21"/>
  <c r="JX23" i="2" s="1"/>
  <c r="F19" i="27"/>
  <c r="FN29" i="2" s="1"/>
  <c r="GH29" i="2" s="1"/>
  <c r="F15" i="37"/>
  <c r="CP39" i="2" s="1"/>
  <c r="DJ39" i="2" s="1"/>
  <c r="HA47" i="2"/>
  <c r="EC47" i="2"/>
  <c r="F17" i="52"/>
  <c r="EB51" i="2" s="1"/>
  <c r="EV51" i="2" s="1"/>
  <c r="EC45" i="2"/>
  <c r="F10" i="38"/>
  <c r="D40" i="2" s="1"/>
  <c r="S40" i="2" s="1"/>
  <c r="F20" i="32"/>
  <c r="GG34" i="2" s="1"/>
  <c r="F17" i="41"/>
  <c r="EB43" i="2" s="1"/>
  <c r="EV43" i="2" s="1"/>
  <c r="F17" i="25"/>
  <c r="EB27" i="2" s="1"/>
  <c r="EV27" i="2" s="1"/>
  <c r="HA40" i="2"/>
  <c r="F22" i="26"/>
  <c r="HS28" i="2" s="1"/>
  <c r="IM28" i="2" s="1"/>
  <c r="EC46" i="2"/>
  <c r="HA30" i="2"/>
  <c r="F11" i="37"/>
  <c r="R39" i="2" s="1"/>
  <c r="AL39" i="2" s="1"/>
  <c r="HA31" i="2"/>
  <c r="EC43" i="2"/>
  <c r="F25" i="45"/>
  <c r="JX47" i="2" s="1"/>
  <c r="F21" i="21"/>
  <c r="GZ23" i="2" s="1"/>
  <c r="HT23" i="2" s="1"/>
  <c r="EC54" i="2"/>
  <c r="F12" i="54"/>
  <c r="AK53" i="2" s="1"/>
  <c r="BE53" i="2" s="1"/>
  <c r="HA54" i="2"/>
  <c r="F11" i="21"/>
  <c r="R23" i="2" s="1"/>
  <c r="AL23" i="2" s="1"/>
  <c r="F14" i="23"/>
  <c r="BW25" i="2" s="1"/>
  <c r="CQ25" i="2" s="1"/>
  <c r="HA49" i="2"/>
  <c r="EC33" i="2"/>
  <c r="EC40" i="2"/>
  <c r="F24" i="6"/>
  <c r="JE8" i="2" s="1"/>
  <c r="JY8" i="2" s="1"/>
  <c r="HA39" i="2"/>
  <c r="F15" i="29"/>
  <c r="CP31" i="2" s="1"/>
  <c r="DJ31" i="2" s="1"/>
  <c r="F10" i="22"/>
  <c r="D24" i="2" s="1"/>
  <c r="S24" i="2" s="1"/>
  <c r="HA33" i="2"/>
  <c r="F15" i="45"/>
  <c r="CP47" i="2" s="1"/>
  <c r="DJ47" i="2" s="1"/>
  <c r="EC44" i="2"/>
  <c r="EC32" i="2"/>
  <c r="F25" i="13"/>
  <c r="JX15" i="2" s="1"/>
  <c r="F22" i="34"/>
  <c r="HS36" i="2" s="1"/>
  <c r="IM36" i="2" s="1"/>
  <c r="F24" i="22"/>
  <c r="JE24" i="2" s="1"/>
  <c r="JY24" i="2" s="1"/>
  <c r="F22" i="53"/>
  <c r="HS52" i="2" s="1"/>
  <c r="IM52" i="2" s="1"/>
  <c r="HA46" i="2"/>
  <c r="F16" i="9"/>
  <c r="DI11" i="2" s="1"/>
  <c r="DF11" i="2"/>
  <c r="DZ11" i="2" s="1"/>
  <c r="HA52" i="2"/>
  <c r="F20" i="24"/>
  <c r="GG26" i="2" s="1"/>
  <c r="F25" i="37"/>
  <c r="JX39" i="2" s="1"/>
  <c r="F23" i="39"/>
  <c r="IL41" i="2" s="1"/>
  <c r="JF41" i="2" s="1"/>
  <c r="F23" i="47"/>
  <c r="IL49" i="2" s="1"/>
  <c r="JF49" i="2" s="1"/>
  <c r="EC30" i="2"/>
  <c r="F20" i="40"/>
  <c r="GG42" i="2" s="1"/>
  <c r="EC41" i="2"/>
  <c r="HA38" i="2"/>
  <c r="F13" i="33"/>
  <c r="BD35" i="2" s="1"/>
  <c r="BX35" i="2" s="1"/>
  <c r="F12" i="27"/>
  <c r="AK29" i="2" s="1"/>
  <c r="BE29" i="2" s="1"/>
  <c r="EC52" i="2"/>
  <c r="CR7" i="2"/>
  <c r="DC7" i="2"/>
  <c r="HA41" i="2"/>
  <c r="EC51" i="2"/>
  <c r="EC49" i="2"/>
  <c r="F24" i="30"/>
  <c r="JE32" i="2" s="1"/>
  <c r="JY32" i="2" s="1"/>
  <c r="HA44" i="2"/>
  <c r="EC38" i="2"/>
  <c r="F22" i="18"/>
  <c r="HS20" i="2" s="1"/>
  <c r="IM20" i="2" s="1"/>
  <c r="F24" i="14"/>
  <c r="JE16" i="2" s="1"/>
  <c r="JY16" i="2" s="1"/>
  <c r="EC39" i="2"/>
  <c r="F14" i="18"/>
  <c r="BW20" i="2" s="1"/>
  <c r="CQ20" i="2" s="1"/>
  <c r="F18" i="22"/>
  <c r="EU24" i="2" s="1"/>
  <c r="FO24" i="2" s="1"/>
  <c r="HA48" i="2"/>
  <c r="F19" i="43"/>
  <c r="FN45" i="2" s="1"/>
  <c r="GH45" i="2" s="1"/>
  <c r="HA53" i="2"/>
  <c r="F13" i="52"/>
  <c r="BD51" i="2" s="1"/>
  <c r="BX51" i="2" s="1"/>
  <c r="HA51" i="2"/>
  <c r="F16" i="5"/>
  <c r="DI7" i="2" s="1"/>
  <c r="DF7" i="2"/>
  <c r="DZ7" i="2" s="1"/>
  <c r="F20" i="5"/>
  <c r="GG7" i="2" s="1"/>
  <c r="GD7" i="2"/>
  <c r="GX7" i="2" s="1"/>
  <c r="BA8" i="2"/>
  <c r="BU8" i="2" s="1"/>
  <c r="F13" i="6"/>
  <c r="BD8" i="2" s="1"/>
  <c r="BX8" i="2" s="1"/>
  <c r="B10" i="2"/>
  <c r="P10" i="2" s="1"/>
  <c r="F10" i="8"/>
  <c r="D10" i="2" s="1"/>
  <c r="S10" i="2" s="1"/>
  <c r="F10" i="11"/>
  <c r="D13" i="2" s="1"/>
  <c r="S13" i="2" s="1"/>
  <c r="B13" i="2"/>
  <c r="P13" i="2" s="1"/>
  <c r="F12" i="4"/>
  <c r="AK6" i="2" s="1"/>
  <c r="BE6" i="2" s="1"/>
  <c r="AH6" i="2"/>
  <c r="BB6" i="2" s="1"/>
  <c r="F14" i="6"/>
  <c r="BW8" i="2" s="1"/>
  <c r="CQ8" i="2" s="1"/>
  <c r="BT8" i="2"/>
  <c r="CN8" i="2" s="1"/>
  <c r="AH9" i="2"/>
  <c r="BB9" i="2" s="1"/>
  <c r="F12" i="7"/>
  <c r="AK9" i="2" s="1"/>
  <c r="BE9" i="2" s="1"/>
  <c r="F13" i="4"/>
  <c r="BD6" i="2" s="1"/>
  <c r="BX6" i="2" s="1"/>
  <c r="BA6" i="2"/>
  <c r="BU6" i="2" s="1"/>
  <c r="BQ6" i="2"/>
  <c r="BF6" i="2"/>
  <c r="F19" i="6"/>
  <c r="FN8" i="2" s="1"/>
  <c r="GH8" i="2" s="1"/>
  <c r="FK8" i="2"/>
  <c r="GE8" i="2" s="1"/>
  <c r="F23" i="6"/>
  <c r="IL8" i="2" s="1"/>
  <c r="JF8" i="2" s="1"/>
  <c r="II8" i="2"/>
  <c r="JC8" i="2" s="1"/>
  <c r="BT7" i="2"/>
  <c r="CN7" i="2" s="1"/>
  <c r="F14" i="5"/>
  <c r="BW7" i="2" s="1"/>
  <c r="CQ7" i="2" s="1"/>
  <c r="F14" i="7"/>
  <c r="BW9" i="2" s="1"/>
  <c r="CQ9" i="2" s="1"/>
  <c r="BT9" i="2"/>
  <c r="CN9" i="2" s="1"/>
  <c r="F18" i="7"/>
  <c r="EU9" i="2" s="1"/>
  <c r="FO9" i="2" s="1"/>
  <c r="ER9" i="2"/>
  <c r="FL9" i="2" s="1"/>
  <c r="AE15" i="2"/>
  <c r="T15" i="2"/>
  <c r="F21" i="13"/>
  <c r="GZ15" i="2" s="1"/>
  <c r="HT15" i="2" s="1"/>
  <c r="GW15" i="2"/>
  <c r="HQ15" i="2" s="1"/>
  <c r="F16" i="4"/>
  <c r="DI6" i="2" s="1"/>
  <c r="DF6" i="2"/>
  <c r="DZ6" i="2" s="1"/>
  <c r="F20" i="4"/>
  <c r="GG6" i="2" s="1"/>
  <c r="GD6" i="2"/>
  <c r="GX6" i="2" s="1"/>
  <c r="F15" i="5"/>
  <c r="CP7" i="2" s="1"/>
  <c r="DJ7" i="2" s="1"/>
  <c r="CM7" i="2"/>
  <c r="DG7" i="2" s="1"/>
  <c r="HP9" i="2"/>
  <c r="IJ9" i="2" s="1"/>
  <c r="F22" i="7"/>
  <c r="HS9" i="2" s="1"/>
  <c r="IM9" i="2" s="1"/>
  <c r="DC6" i="2"/>
  <c r="CR6" i="2"/>
  <c r="BY7" i="2"/>
  <c r="DC9" i="2"/>
  <c r="CR9" i="2"/>
  <c r="F19" i="10"/>
  <c r="FN12" i="2" s="1"/>
  <c r="GH12" i="2" s="1"/>
  <c r="O15" i="2"/>
  <c r="AI15" i="2" s="1"/>
  <c r="F17" i="13"/>
  <c r="EB15" i="2" s="1"/>
  <c r="EV15" i="2" s="1"/>
  <c r="DY15" i="2"/>
  <c r="ES15" i="2" s="1"/>
  <c r="F11" i="14"/>
  <c r="R16" i="2" s="1"/>
  <c r="AL16" i="2" s="1"/>
  <c r="O16" i="2"/>
  <c r="AI16" i="2" s="1"/>
  <c r="F14" i="4"/>
  <c r="BW6" i="2" s="1"/>
  <c r="CQ6" i="2" s="1"/>
  <c r="BA9" i="2"/>
  <c r="BU9" i="2" s="1"/>
  <c r="DF9" i="2"/>
  <c r="DZ9" i="2" s="1"/>
  <c r="BT10" i="2"/>
  <c r="CN10" i="2" s="1"/>
  <c r="GW10" i="2"/>
  <c r="HQ10" i="2" s="1"/>
  <c r="F21" i="11"/>
  <c r="GZ13" i="2" s="1"/>
  <c r="HT13" i="2" s="1"/>
  <c r="GW13" i="2"/>
  <c r="HQ13" i="2" s="1"/>
  <c r="CR24" i="2"/>
  <c r="DC24" i="2"/>
  <c r="ER10" i="2"/>
  <c r="FL10" i="2" s="1"/>
  <c r="F18" i="8"/>
  <c r="EU10" i="2" s="1"/>
  <c r="FO10" i="2" s="1"/>
  <c r="AH11" i="2"/>
  <c r="BB11" i="2" s="1"/>
  <c r="F12" i="9"/>
  <c r="AK11" i="2" s="1"/>
  <c r="BE11" i="2" s="1"/>
  <c r="F11" i="10"/>
  <c r="R12" i="2" s="1"/>
  <c r="AL12" i="2" s="1"/>
  <c r="GW12" i="2"/>
  <c r="HQ12" i="2" s="1"/>
  <c r="F21" i="10"/>
  <c r="GZ12" i="2" s="1"/>
  <c r="HT12" i="2" s="1"/>
  <c r="HP12" i="2"/>
  <c r="IJ12" i="2" s="1"/>
  <c r="DY6" i="2"/>
  <c r="ES6" i="2" s="1"/>
  <c r="GW6" i="2"/>
  <c r="HQ6" i="2" s="1"/>
  <c r="AH7" i="2"/>
  <c r="BB7" i="2" s="1"/>
  <c r="DY7" i="2"/>
  <c r="ES7" i="2" s="1"/>
  <c r="GW7" i="2"/>
  <c r="HQ7" i="2" s="1"/>
  <c r="CR8" i="2"/>
  <c r="DC8" i="2"/>
  <c r="O8" i="2"/>
  <c r="AI8" i="2" s="1"/>
  <c r="DF8" i="2"/>
  <c r="DZ8" i="2" s="1"/>
  <c r="GD8" i="2"/>
  <c r="GX8" i="2" s="1"/>
  <c r="DY9" i="2"/>
  <c r="ES9" i="2" s="1"/>
  <c r="F17" i="7"/>
  <c r="EB9" i="2" s="1"/>
  <c r="EV9" i="2" s="1"/>
  <c r="DC10" i="2"/>
  <c r="CR10" i="2"/>
  <c r="HP10" i="2"/>
  <c r="IJ10" i="2" s="1"/>
  <c r="F22" i="8"/>
  <c r="HS10" i="2" s="1"/>
  <c r="IM10" i="2" s="1"/>
  <c r="DC11" i="2"/>
  <c r="CR11" i="2"/>
  <c r="F12" i="15"/>
  <c r="AK17" i="2" s="1"/>
  <c r="BE17" i="2" s="1"/>
  <c r="AH17" i="2"/>
  <c r="BB17" i="2" s="1"/>
  <c r="F18" i="14"/>
  <c r="EU16" i="2" s="1"/>
  <c r="FO16" i="2" s="1"/>
  <c r="ER16" i="2"/>
  <c r="FL16" i="2" s="1"/>
  <c r="F22" i="14"/>
  <c r="HS16" i="2" s="1"/>
  <c r="IM16" i="2" s="1"/>
  <c r="HP16" i="2"/>
  <c r="IJ16" i="2" s="1"/>
  <c r="BF17" i="2"/>
  <c r="BQ17" i="2"/>
  <c r="F14" i="9"/>
  <c r="BW11" i="2" s="1"/>
  <c r="CQ11" i="2" s="1"/>
  <c r="BT11" i="2"/>
  <c r="CN11" i="2" s="1"/>
  <c r="CM12" i="2"/>
  <c r="DG12" i="2" s="1"/>
  <c r="F15" i="10"/>
  <c r="CP12" i="2" s="1"/>
  <c r="DJ12" i="2" s="1"/>
  <c r="CR15" i="2"/>
  <c r="DC15" i="2"/>
  <c r="F16" i="12"/>
  <c r="DI14" i="2" s="1"/>
  <c r="DF14" i="2"/>
  <c r="DZ14" i="2" s="1"/>
  <c r="F20" i="12"/>
  <c r="GG14" i="2" s="1"/>
  <c r="GD14" i="2"/>
  <c r="GX14" i="2" s="1"/>
  <c r="FK10" i="2"/>
  <c r="GE10" i="2" s="1"/>
  <c r="II10" i="2"/>
  <c r="JC10" i="2" s="1"/>
  <c r="F16" i="11"/>
  <c r="DI13" i="2" s="1"/>
  <c r="F23" i="11"/>
  <c r="IL13" i="2" s="1"/>
  <c r="JF13" i="2" s="1"/>
  <c r="F15" i="12"/>
  <c r="CP14" i="2" s="1"/>
  <c r="DJ14" i="2" s="1"/>
  <c r="F17" i="12"/>
  <c r="EB14" i="2" s="1"/>
  <c r="EV14" i="2" s="1"/>
  <c r="F21" i="12"/>
  <c r="GZ14" i="2" s="1"/>
  <c r="HT14" i="2" s="1"/>
  <c r="F18" i="13"/>
  <c r="EU15" i="2" s="1"/>
  <c r="FO15" i="2" s="1"/>
  <c r="F22" i="13"/>
  <c r="HS15" i="2" s="1"/>
  <c r="IM15" i="2" s="1"/>
  <c r="BA16" i="2"/>
  <c r="BU16" i="2" s="1"/>
  <c r="F19" i="14"/>
  <c r="FN16" i="2" s="1"/>
  <c r="GH16" i="2" s="1"/>
  <c r="F23" i="14"/>
  <c r="IL16" i="2" s="1"/>
  <c r="JF16" i="2" s="1"/>
  <c r="F10" i="15"/>
  <c r="D17" i="2" s="1"/>
  <c r="S17" i="2" s="1"/>
  <c r="F19" i="15"/>
  <c r="FN17" i="2" s="1"/>
  <c r="GH17" i="2" s="1"/>
  <c r="FK17" i="2"/>
  <c r="GE17" i="2" s="1"/>
  <c r="HP17" i="2"/>
  <c r="IJ17" i="2" s="1"/>
  <c r="F12" i="17"/>
  <c r="AK19" i="2" s="1"/>
  <c r="BE19" i="2" s="1"/>
  <c r="AH19" i="2"/>
  <c r="BB19" i="2" s="1"/>
  <c r="F23" i="15"/>
  <c r="IL17" i="2" s="1"/>
  <c r="JF17" i="2" s="1"/>
  <c r="II17" i="2"/>
  <c r="JC17" i="2" s="1"/>
  <c r="F13" i="17"/>
  <c r="BD19" i="2" s="1"/>
  <c r="BX19" i="2" s="1"/>
  <c r="BA19" i="2"/>
  <c r="BU19" i="2" s="1"/>
  <c r="FK14" i="2"/>
  <c r="GE14" i="2" s="1"/>
  <c r="II14" i="2"/>
  <c r="JC14" i="2" s="1"/>
  <c r="DF15" i="2"/>
  <c r="DZ15" i="2" s="1"/>
  <c r="GD15" i="2"/>
  <c r="GX15" i="2" s="1"/>
  <c r="DY16" i="2"/>
  <c r="ES16" i="2" s="1"/>
  <c r="GW16" i="2"/>
  <c r="HQ16" i="2" s="1"/>
  <c r="CM18" i="2"/>
  <c r="DG18" i="2" s="1"/>
  <c r="F15" i="16"/>
  <c r="CP18" i="2" s="1"/>
  <c r="DJ18" i="2" s="1"/>
  <c r="DC13" i="2"/>
  <c r="CR13" i="2"/>
  <c r="F10" i="13"/>
  <c r="D15" i="2" s="1"/>
  <c r="S15" i="2" s="1"/>
  <c r="AX16" i="2"/>
  <c r="O17" i="2"/>
  <c r="AI17" i="2" s="1"/>
  <c r="F22" i="17"/>
  <c r="HS19" i="2" s="1"/>
  <c r="IM19" i="2" s="1"/>
  <c r="HP19" i="2"/>
  <c r="IJ19" i="2" s="1"/>
  <c r="F11" i="12"/>
  <c r="R14" i="2" s="1"/>
  <c r="AL14" i="2" s="1"/>
  <c r="F14" i="15"/>
  <c r="BW17" i="2" s="1"/>
  <c r="CQ17" i="2" s="1"/>
  <c r="F18" i="17"/>
  <c r="EU19" i="2" s="1"/>
  <c r="FO19" i="2" s="1"/>
  <c r="ER19" i="2"/>
  <c r="FL19" i="2" s="1"/>
  <c r="CR17" i="2"/>
  <c r="DC17" i="2"/>
  <c r="CR27" i="2"/>
  <c r="DC27" i="2"/>
  <c r="CR12" i="2"/>
  <c r="DC12" i="2"/>
  <c r="DC14" i="2"/>
  <c r="CR14" i="2"/>
  <c r="DC16" i="2"/>
  <c r="CR16" i="2"/>
  <c r="DY18" i="2"/>
  <c r="ES18" i="2" s="1"/>
  <c r="GW18" i="2"/>
  <c r="HQ18" i="2" s="1"/>
  <c r="B19" i="2"/>
  <c r="P19" i="2" s="1"/>
  <c r="DC23" i="2"/>
  <c r="CR23" i="2"/>
  <c r="DC18" i="2"/>
  <c r="CR18" i="2"/>
  <c r="DC25" i="2"/>
  <c r="CR25" i="2"/>
  <c r="DC31" i="2"/>
  <c r="CR31" i="2"/>
  <c r="DC43" i="2"/>
  <c r="CR43" i="2"/>
  <c r="DC54" i="2"/>
  <c r="CR54" i="2"/>
  <c r="DC19" i="2"/>
  <c r="CR19" i="2"/>
  <c r="CR20" i="2"/>
  <c r="DC20" i="2"/>
  <c r="DC22" i="2"/>
  <c r="CR22" i="2"/>
  <c r="DF17" i="2"/>
  <c r="DZ17" i="2" s="1"/>
  <c r="GD17" i="2"/>
  <c r="GX17" i="2" s="1"/>
  <c r="FK19" i="2"/>
  <c r="GE19" i="2" s="1"/>
  <c r="II19" i="2"/>
  <c r="JC19" i="2" s="1"/>
  <c r="DC28" i="2"/>
  <c r="CR28" i="2"/>
  <c r="CR30" i="2"/>
  <c r="DC30" i="2"/>
  <c r="CR21" i="2"/>
  <c r="DC21" i="2"/>
  <c r="IL5" i="2"/>
  <c r="II5" i="2"/>
  <c r="DC26" i="2"/>
  <c r="CR26" i="2"/>
  <c r="CR29" i="2"/>
  <c r="DC29" i="2"/>
  <c r="DC34" i="2"/>
  <c r="CR34" i="2"/>
  <c r="DC37" i="2"/>
  <c r="CR37" i="2"/>
  <c r="DC49" i="2"/>
  <c r="CR49" i="2"/>
  <c r="H15" i="49"/>
  <c r="CR32" i="2"/>
  <c r="DC32" i="2"/>
  <c r="CR42" i="2"/>
  <c r="DC42" i="2"/>
  <c r="DC40" i="2"/>
  <c r="CR40" i="2"/>
  <c r="BD5" i="2"/>
  <c r="DC33" i="2"/>
  <c r="CR33" i="2"/>
  <c r="DC39" i="2"/>
  <c r="CR39" i="2"/>
  <c r="H13" i="49"/>
  <c r="CR41" i="2"/>
  <c r="DC41" i="2"/>
  <c r="CR46" i="2"/>
  <c r="DC46" i="2"/>
  <c r="D19" i="49"/>
  <c r="DC36" i="2"/>
  <c r="CR36" i="2"/>
  <c r="CR38" i="2"/>
  <c r="DC38" i="2"/>
  <c r="DC35" i="2"/>
  <c r="CR35" i="2"/>
  <c r="DC44" i="2"/>
  <c r="CR44" i="2"/>
  <c r="DC52" i="2"/>
  <c r="CR52" i="2"/>
  <c r="H17" i="49"/>
  <c r="CR51" i="2"/>
  <c r="DC51" i="2"/>
  <c r="D23" i="49"/>
  <c r="DC45" i="2"/>
  <c r="CR45" i="2"/>
  <c r="DC50" i="2"/>
  <c r="CR50" i="2"/>
  <c r="DC53" i="2"/>
  <c r="CR53" i="2"/>
  <c r="JX5" i="2"/>
  <c r="E19" i="50" s="1"/>
  <c r="D15" i="49"/>
  <c r="DF1" i="2"/>
  <c r="JB1" i="2"/>
  <c r="DC48" i="2"/>
  <c r="CR48" i="2"/>
  <c r="DY1" i="2"/>
  <c r="DC47" i="2"/>
  <c r="CR47" i="2"/>
  <c r="H9" i="50"/>
  <c r="G18" i="49" s="1"/>
  <c r="M5" i="50"/>
  <c r="J11" i="49" s="1"/>
  <c r="D11" i="49"/>
  <c r="K10" i="49"/>
  <c r="D17" i="49"/>
  <c r="M4" i="50"/>
  <c r="J9" i="49" s="1"/>
  <c r="H17" i="58"/>
  <c r="I17" i="58" s="1"/>
  <c r="H19" i="58"/>
  <c r="I19" i="58" s="1"/>
  <c r="IF9" i="2"/>
  <c r="KG12" i="2"/>
  <c r="FD12" i="2"/>
  <c r="KG13" i="2"/>
  <c r="AX20" i="2"/>
  <c r="JR20" i="2"/>
  <c r="IB20" i="2"/>
  <c r="AX28" i="2"/>
  <c r="JR28" i="2"/>
  <c r="IB28" i="2"/>
  <c r="AX36" i="2"/>
  <c r="JR36" i="2"/>
  <c r="IB36" i="2"/>
  <c r="AX44" i="2"/>
  <c r="JR44" i="2"/>
  <c r="IB44" i="2"/>
  <c r="AX52" i="2"/>
  <c r="JR52" i="2"/>
  <c r="IB52" i="2"/>
  <c r="CY10" i="2"/>
  <c r="CF14" i="2"/>
  <c r="CF15" i="2"/>
  <c r="AT15" i="2"/>
  <c r="BM16" i="2"/>
  <c r="BM17" i="2"/>
  <c r="CF18" i="2"/>
  <c r="CF19" i="2"/>
  <c r="K8" i="49"/>
  <c r="H15" i="58"/>
  <c r="I15" i="58" s="1"/>
  <c r="DR6" i="2"/>
  <c r="IF12" i="2"/>
  <c r="GP20" i="2"/>
  <c r="CY25" i="2"/>
  <c r="GP28" i="2"/>
  <c r="CY33" i="2"/>
  <c r="GP36" i="2"/>
  <c r="CY41" i="2"/>
  <c r="GP44" i="2"/>
  <c r="CY49" i="2"/>
  <c r="GP52" i="2"/>
  <c r="H16" i="58"/>
  <c r="I16" i="58" s="1"/>
  <c r="H48" i="58"/>
  <c r="I48" i="58" s="1"/>
  <c r="H40" i="58"/>
  <c r="I40" i="58" s="1"/>
  <c r="H32" i="58"/>
  <c r="I32" i="58" s="1"/>
  <c r="H24" i="58"/>
  <c r="I24" i="58" s="1"/>
  <c r="IU19" i="2"/>
  <c r="EO24" i="2"/>
  <c r="IR24" i="2"/>
  <c r="FW24" i="2"/>
  <c r="BQ24" i="2"/>
  <c r="EO32" i="2"/>
  <c r="IR32" i="2"/>
  <c r="FW32" i="2"/>
  <c r="BQ32" i="2"/>
  <c r="EO40" i="2"/>
  <c r="IR40" i="2"/>
  <c r="FW40" i="2"/>
  <c r="BQ40" i="2"/>
  <c r="EO48" i="2"/>
  <c r="IR48" i="2"/>
  <c r="FW48" i="2"/>
  <c r="BQ48" i="2"/>
  <c r="H14" i="58"/>
  <c r="I14" i="58" s="1"/>
  <c r="IF13" i="2"/>
  <c r="FH20" i="2"/>
  <c r="KG24" i="2"/>
  <c r="FH28" i="2"/>
  <c r="KG32" i="2"/>
  <c r="FH36" i="2"/>
  <c r="KG40" i="2"/>
  <c r="FH44" i="2"/>
  <c r="KG48" i="2"/>
  <c r="FH52" i="2"/>
  <c r="CJ6" i="2"/>
  <c r="BQ7" i="2"/>
  <c r="BQ8" i="2"/>
  <c r="F50" i="58"/>
  <c r="G50" i="58" s="1"/>
  <c r="F42" i="58"/>
  <c r="G42" i="58" s="1"/>
  <c r="F34" i="58"/>
  <c r="G34" i="58" s="1"/>
  <c r="F26" i="58"/>
  <c r="G26" i="58" s="1"/>
  <c r="FH9" i="2"/>
  <c r="KG9" i="2"/>
  <c r="DV20" i="2"/>
  <c r="IY24" i="2"/>
  <c r="DV28" i="2"/>
  <c r="IY32" i="2"/>
  <c r="DV36" i="2"/>
  <c r="IY40" i="2"/>
  <c r="DV44" i="2"/>
  <c r="IY48" i="2"/>
  <c r="DV52" i="2"/>
  <c r="H9" i="58"/>
  <c r="I9" i="58" s="1"/>
  <c r="P30" i="49" l="1"/>
  <c r="G16" i="50"/>
  <c r="K30" i="49"/>
  <c r="E32" i="49"/>
  <c r="I32" i="49"/>
  <c r="J36" i="49" s="1"/>
  <c r="G32" i="49"/>
  <c r="K32" i="49"/>
  <c r="D29" i="49"/>
  <c r="D33" i="49"/>
  <c r="G28" i="49"/>
  <c r="G26" i="49"/>
  <c r="I28" i="49"/>
  <c r="E28" i="49"/>
  <c r="M18" i="50"/>
  <c r="M16" i="50"/>
  <c r="C26" i="49"/>
  <c r="C28" i="49"/>
  <c r="I26" i="49"/>
  <c r="HA27" i="2"/>
  <c r="E26" i="49"/>
  <c r="D25" i="49"/>
  <c r="D27" i="49"/>
  <c r="G17" i="50"/>
  <c r="M19" i="50"/>
  <c r="E24" i="49"/>
  <c r="D9" i="49"/>
  <c r="AM5" i="2"/>
  <c r="F5" i="50"/>
  <c r="AL5" i="2"/>
  <c r="AN5" i="2" s="1"/>
  <c r="AT5" i="2"/>
  <c r="L5" i="50"/>
  <c r="AX5" i="2"/>
  <c r="AQ5" i="2"/>
  <c r="AR5" i="2" s="1"/>
  <c r="I5" i="50"/>
  <c r="H10" i="49" s="1"/>
  <c r="N10" i="49" s="1"/>
  <c r="I24" i="49"/>
  <c r="C22" i="49"/>
  <c r="E22" i="49"/>
  <c r="G24" i="49"/>
  <c r="P8" i="49"/>
  <c r="B4" i="50"/>
  <c r="C8" i="49" s="1"/>
  <c r="P5" i="2"/>
  <c r="Q5" i="2" s="1"/>
  <c r="EC13" i="2"/>
  <c r="HA6" i="2"/>
  <c r="EC6" i="2"/>
  <c r="HA7" i="2"/>
  <c r="HA26" i="2"/>
  <c r="HA34" i="2"/>
  <c r="EC53" i="2"/>
  <c r="HA50" i="2"/>
  <c r="HA14" i="2"/>
  <c r="EC7" i="2"/>
  <c r="HA42" i="2"/>
  <c r="EC21" i="2"/>
  <c r="E7" i="50"/>
  <c r="E14" i="49" s="1"/>
  <c r="B17" i="50"/>
  <c r="JC5" i="2"/>
  <c r="EC14" i="2"/>
  <c r="EC11" i="2"/>
  <c r="E17" i="50"/>
  <c r="JF5" i="2"/>
  <c r="J38" i="49" l="1"/>
  <c r="AU5" i="2"/>
  <c r="BM5" i="2" s="1"/>
  <c r="F6" i="50"/>
  <c r="BE5" i="2"/>
  <c r="BG5" i="2" s="1"/>
  <c r="BF5" i="2"/>
  <c r="P6" i="50"/>
  <c r="G6" i="50" s="1"/>
  <c r="F13" i="49" s="1"/>
  <c r="F10" i="49"/>
  <c r="M10" i="49" s="1"/>
  <c r="L6" i="50"/>
  <c r="BQ5" i="2"/>
  <c r="I6" i="50"/>
  <c r="H12" i="49" s="1"/>
  <c r="N12" i="49" s="1"/>
  <c r="BJ5" i="2"/>
  <c r="BK5" i="2" s="1"/>
  <c r="C5" i="50"/>
  <c r="D10" i="49" s="1"/>
  <c r="L10" i="49" s="1"/>
  <c r="AI5" i="2"/>
  <c r="AJ5" i="2" s="1"/>
  <c r="J10" i="49"/>
  <c r="O10" i="49" s="1"/>
  <c r="Q6" i="50"/>
  <c r="M6" i="50" s="1"/>
  <c r="J13" i="49" s="1"/>
  <c r="C6" i="50" l="1"/>
  <c r="D12" i="49" s="1"/>
  <c r="L12" i="49" s="1"/>
  <c r="BB5" i="2"/>
  <c r="BC5" i="2" s="1"/>
  <c r="I7" i="50"/>
  <c r="H14" i="49" s="1"/>
  <c r="N14" i="49" s="1"/>
  <c r="CC5" i="2"/>
  <c r="CD5" i="2" s="1"/>
  <c r="BN5" i="2"/>
  <c r="F7" i="50"/>
  <c r="BY5" i="2"/>
  <c r="BX5" i="2"/>
  <c r="BZ5" i="2" s="1"/>
  <c r="J12" i="49"/>
  <c r="O12" i="49" s="1"/>
  <c r="Q7" i="50"/>
  <c r="M7" i="50" s="1"/>
  <c r="J15" i="49" s="1"/>
  <c r="P10" i="49"/>
  <c r="P7" i="50"/>
  <c r="G7" i="50" s="1"/>
  <c r="F15" i="49" s="1"/>
  <c r="F12" i="49"/>
  <c r="M12" i="49" s="1"/>
  <c r="P12" i="49" l="1"/>
  <c r="F8" i="50"/>
  <c r="CQ5" i="2"/>
  <c r="CR5" i="2"/>
  <c r="P8" i="50"/>
  <c r="G8" i="50" s="1"/>
  <c r="F17" i="49" s="1"/>
  <c r="F14" i="49"/>
  <c r="M14" i="49" s="1"/>
  <c r="BU5" i="2"/>
  <c r="BV5" i="2" s="1"/>
  <c r="C7" i="50"/>
  <c r="D14" i="49" s="1"/>
  <c r="L14" i="49" s="1"/>
  <c r="I8" i="50"/>
  <c r="H16" i="49" s="1"/>
  <c r="N16" i="49" s="1"/>
  <c r="CV5" i="2"/>
  <c r="CW5" i="2" s="1"/>
  <c r="L7" i="50"/>
  <c r="CF5" i="2"/>
  <c r="CG5" i="2" s="1"/>
  <c r="CJ5" i="2"/>
  <c r="CY5" i="2" l="1"/>
  <c r="DC5" i="2"/>
  <c r="L8" i="50"/>
  <c r="Q8" i="50"/>
  <c r="M8" i="50" s="1"/>
  <c r="J17" i="49" s="1"/>
  <c r="J14" i="49"/>
  <c r="O14" i="49" s="1"/>
  <c r="P14" i="49" s="1"/>
  <c r="CN5" i="2"/>
  <c r="CO5" i="2" s="1"/>
  <c r="C8" i="50"/>
  <c r="D16" i="49" s="1"/>
  <c r="L16" i="49" s="1"/>
  <c r="CS5" i="2"/>
  <c r="I9" i="50"/>
  <c r="H18" i="49" s="1"/>
  <c r="N18" i="49" s="1"/>
  <c r="DO5" i="2"/>
  <c r="DP5" i="2" s="1"/>
  <c r="EH5" i="2" s="1"/>
  <c r="F16" i="49"/>
  <c r="M16" i="49" s="1"/>
  <c r="P9" i="50"/>
  <c r="G9" i="50" s="1"/>
  <c r="F19" i="49" s="1"/>
  <c r="CZ5" i="2" l="1"/>
  <c r="DV5" i="2" s="1"/>
  <c r="EI5" i="2"/>
  <c r="I10" i="50"/>
  <c r="H20" i="49" s="1"/>
  <c r="N20" i="49" s="1"/>
  <c r="DG5" i="2"/>
  <c r="DH5" i="2" s="1"/>
  <c r="C9" i="50"/>
  <c r="D18" i="49" s="1"/>
  <c r="L18" i="49" s="1"/>
  <c r="J16" i="49"/>
  <c r="O16" i="49" s="1"/>
  <c r="P16" i="49" s="1"/>
  <c r="Q9" i="50"/>
  <c r="M9" i="50" s="1"/>
  <c r="J19" i="49" s="1"/>
  <c r="F9" i="50"/>
  <c r="DK5" i="2"/>
  <c r="DJ5" i="2"/>
  <c r="DL5" i="2" s="1"/>
  <c r="L9" i="50" l="1"/>
  <c r="Q10" i="50" s="1"/>
  <c r="M10" i="50" s="1"/>
  <c r="J21" i="49" s="1"/>
  <c r="DR5" i="2"/>
  <c r="DS5" i="2"/>
  <c r="EO5" i="2" s="1"/>
  <c r="F18" i="49"/>
  <c r="M18" i="49" s="1"/>
  <c r="P10" i="50"/>
  <c r="G10" i="50" s="1"/>
  <c r="F21" i="49" s="1"/>
  <c r="DZ5" i="2"/>
  <c r="EA5" i="2" s="1"/>
  <c r="C10" i="50"/>
  <c r="D20" i="49" s="1"/>
  <c r="L20" i="49" s="1"/>
  <c r="F10" i="50"/>
  <c r="ED5" i="2"/>
  <c r="EC5" i="2"/>
  <c r="I11" i="50"/>
  <c r="H22" i="49" s="1"/>
  <c r="FA5" i="2"/>
  <c r="FB5" i="2" s="1"/>
  <c r="J18" i="49" l="1"/>
  <c r="O18" i="49" s="1"/>
  <c r="P18" i="49" s="1"/>
  <c r="L10" i="50"/>
  <c r="J20" i="49" s="1"/>
  <c r="O20" i="49" s="1"/>
  <c r="EK5" i="2"/>
  <c r="EL5" i="2" s="1"/>
  <c r="EE5" i="2"/>
  <c r="EW5" i="2" s="1"/>
  <c r="N22" i="49"/>
  <c r="F11" i="50"/>
  <c r="C11" i="50"/>
  <c r="D22" i="49" s="1"/>
  <c r="ES5" i="2"/>
  <c r="ET5" i="2" s="1"/>
  <c r="I12" i="50"/>
  <c r="FT5" i="2"/>
  <c r="FU5" i="2" s="1"/>
  <c r="F20" i="49"/>
  <c r="M20" i="49" s="1"/>
  <c r="P11" i="50"/>
  <c r="G11" i="50" s="1"/>
  <c r="F23" i="49" s="1"/>
  <c r="Q11" i="50" l="1"/>
  <c r="M11" i="50" s="1"/>
  <c r="J23" i="49" s="1"/>
  <c r="EV5" i="2"/>
  <c r="EX5" i="2" s="1"/>
  <c r="FP5" i="2" s="1"/>
  <c r="FH5" i="2"/>
  <c r="FD5" i="2"/>
  <c r="FE5" i="2" s="1"/>
  <c r="L11" i="50"/>
  <c r="H24" i="49"/>
  <c r="N24" i="49" s="1"/>
  <c r="P20" i="49"/>
  <c r="GM5" i="2"/>
  <c r="GN5" i="2" s="1"/>
  <c r="I13" i="50"/>
  <c r="FO5" i="2"/>
  <c r="FQ5" i="2" s="1"/>
  <c r="GI5" i="2" s="1"/>
  <c r="F22" i="49"/>
  <c r="P12" i="50"/>
  <c r="G12" i="50" s="1"/>
  <c r="FL5" i="2"/>
  <c r="FM5" i="2" s="1"/>
  <c r="C12" i="50"/>
  <c r="L22" i="49"/>
  <c r="F12" i="50" l="1"/>
  <c r="P13" i="50" s="1"/>
  <c r="G13" i="50" s="1"/>
  <c r="H26" i="49"/>
  <c r="J22" i="49"/>
  <c r="O22" i="49" s="1"/>
  <c r="Q12" i="50"/>
  <c r="M12" i="50" s="1"/>
  <c r="J25" i="49" s="1"/>
  <c r="GA5" i="2"/>
  <c r="L12" i="50"/>
  <c r="FW5" i="2"/>
  <c r="FX5" i="2" s="1"/>
  <c r="D24" i="49"/>
  <c r="L24" i="49" s="1"/>
  <c r="F25" i="49"/>
  <c r="GH5" i="2"/>
  <c r="GJ5" i="2" s="1"/>
  <c r="F13" i="50"/>
  <c r="M22" i="49"/>
  <c r="F5" i="59"/>
  <c r="G5" i="59" s="1"/>
  <c r="I14" i="50"/>
  <c r="F5" i="58"/>
  <c r="G5" i="58" s="1"/>
  <c r="HF5" i="2"/>
  <c r="GE5" i="2"/>
  <c r="GF5" i="2" s="1"/>
  <c r="C13" i="50"/>
  <c r="H28" i="49" l="1"/>
  <c r="N28" i="49" s="1"/>
  <c r="H32" i="49"/>
  <c r="H36" i="49" s="1"/>
  <c r="F24" i="49"/>
  <c r="M24" i="49" s="1"/>
  <c r="N26" i="49"/>
  <c r="F27" i="49"/>
  <c r="P14" i="50"/>
  <c r="G14" i="50" s="1"/>
  <c r="D26" i="49"/>
  <c r="L26" i="49" s="1"/>
  <c r="P22" i="49"/>
  <c r="Q13" i="50"/>
  <c r="M13" i="50" s="1"/>
  <c r="J24" i="49"/>
  <c r="O24" i="49" s="1"/>
  <c r="L13" i="50"/>
  <c r="GT5" i="2"/>
  <c r="GP5" i="2"/>
  <c r="GQ5" i="2" s="1"/>
  <c r="F26" i="49"/>
  <c r="B5" i="59"/>
  <c r="C5" i="59" s="1"/>
  <c r="GX5" i="2"/>
  <c r="B5" i="58"/>
  <c r="C5" i="58" s="1"/>
  <c r="C14" i="50"/>
  <c r="HA5" i="2"/>
  <c r="D5" i="59"/>
  <c r="E5" i="59" s="1"/>
  <c r="F14" i="50"/>
  <c r="D5" i="58"/>
  <c r="E5" i="58" s="1"/>
  <c r="N32" i="49" l="1"/>
  <c r="G34" i="49"/>
  <c r="P15" i="50"/>
  <c r="G15" i="50" s="1"/>
  <c r="F32" i="49"/>
  <c r="F36" i="49" s="1"/>
  <c r="F38" i="49" s="1"/>
  <c r="D28" i="49"/>
  <c r="L28" i="49" s="1"/>
  <c r="D32" i="49"/>
  <c r="D36" i="49" s="1"/>
  <c r="F29" i="49"/>
  <c r="F28" i="49"/>
  <c r="J27" i="49"/>
  <c r="P24" i="49"/>
  <c r="Q14" i="50"/>
  <c r="M14" i="50" s="1"/>
  <c r="J26" i="49"/>
  <c r="H5" i="58"/>
  <c r="I5" i="58" s="1"/>
  <c r="HI5" i="2"/>
  <c r="HM5" i="2"/>
  <c r="H5" i="59"/>
  <c r="I5" i="59" s="1"/>
  <c r="L14" i="50"/>
  <c r="M26" i="49"/>
  <c r="F33" i="49" l="1"/>
  <c r="F31" i="49"/>
  <c r="N37" i="49"/>
  <c r="G36" i="49"/>
  <c r="L32" i="49"/>
  <c r="C34" i="49"/>
  <c r="M32" i="49"/>
  <c r="E34" i="49"/>
  <c r="Q15" i="50"/>
  <c r="M15" i="50" s="1"/>
  <c r="J32" i="49"/>
  <c r="J29" i="49"/>
  <c r="M28" i="49"/>
  <c r="J28" i="49"/>
  <c r="O26" i="49"/>
  <c r="P26" i="49" s="1"/>
  <c r="J33" i="49" l="1"/>
  <c r="J31" i="49"/>
  <c r="O32" i="49"/>
  <c r="P32" i="49" s="1"/>
  <c r="I34" i="49"/>
  <c r="C35" i="49"/>
  <c r="C36" i="49" s="1"/>
  <c r="L37" i="49" s="1"/>
  <c r="E35" i="49"/>
  <c r="E36" i="49" s="1"/>
  <c r="M37" i="49" s="1"/>
  <c r="O28" i="49"/>
  <c r="P28" i="49" s="1"/>
  <c r="I36" i="49" l="1"/>
  <c r="O37" i="49" s="1"/>
  <c r="P37" i="4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 xml:space="preserve"> </author>
  </authors>
  <commentList>
    <comment ref="E108" authorId="0" shapeId="0" xr:uid="{00000000-0006-0000-3700-000001000000}">
      <text>
        <r>
          <rPr>
            <b/>
            <sz val="9"/>
            <color indexed="81"/>
            <rFont val="Tahoma"/>
            <family val="2"/>
          </rPr>
          <t>Windows User:</t>
        </r>
        <r>
          <rPr>
            <sz val="9"/>
            <color indexed="81"/>
            <rFont val="Tahoma"/>
            <family val="2"/>
          </rPr>
          <t xml:space="preserve">
SELPA Name Change 2020-21</t>
        </r>
      </text>
    </comment>
    <comment ref="E117" authorId="1" shapeId="0" xr:uid="{00000000-0006-0000-3700-000002000000}">
      <text>
        <r>
          <rPr>
            <b/>
            <sz val="10"/>
            <color indexed="81"/>
            <rFont val="Tahoma"/>
            <family val="2"/>
          </rPr>
          <t xml:space="preserve"> :</t>
        </r>
        <r>
          <rPr>
            <sz val="10"/>
            <color indexed="81"/>
            <rFont val="Tahoma"/>
            <family val="2"/>
          </rPr>
          <t xml:space="preserve">
formerly Santa Clara Areas 4305 &amp; 4306
</t>
        </r>
      </text>
    </comment>
  </commentList>
</comments>
</file>

<file path=xl/sharedStrings.xml><?xml version="1.0" encoding="utf-8"?>
<sst xmlns="http://schemas.openxmlformats.org/spreadsheetml/2006/main" count="5196" uniqueCount="887">
  <si>
    <t>District:</t>
  </si>
  <si>
    <t>2011-2012</t>
  </si>
  <si>
    <t>2012-2013</t>
  </si>
  <si>
    <t>2013-2014</t>
  </si>
  <si>
    <t>2014-2015</t>
  </si>
  <si>
    <t>2015-2016</t>
  </si>
  <si>
    <t>2016-2017</t>
  </si>
  <si>
    <t>LEA Maintenance of Effort Calculation (LCM-A)</t>
  </si>
  <si>
    <t>State and Local</t>
  </si>
  <si>
    <t>Local Only</t>
  </si>
  <si>
    <t>Page 3</t>
  </si>
  <si>
    <t>1.Total Special Education Expenditures</t>
  </si>
  <si>
    <t>2.Less: Expenditures Paid From Federal Sources</t>
  </si>
  <si>
    <t>Column A</t>
  </si>
  <si>
    <t>3.Expenditures Paid from State and Local Sources</t>
  </si>
  <si>
    <t>Column B</t>
  </si>
  <si>
    <t>4. Special Education Unduplicated Pupil Count</t>
  </si>
  <si>
    <t>5. Per Capita State and Local Expenditures</t>
  </si>
  <si>
    <t>Less: Exempt Reduction(s) from Section 1</t>
  </si>
  <si>
    <t>Less: 50% reduction from Section 2</t>
  </si>
  <si>
    <t>Column C</t>
  </si>
  <si>
    <t>Page 4</t>
  </si>
  <si>
    <t>Expenditures Paid from Local Sources</t>
  </si>
  <si>
    <t>Per Capita Local Expenditures</t>
  </si>
  <si>
    <t>Current Fiscal Year</t>
  </si>
  <si>
    <t>Prior Fiscal Year</t>
  </si>
  <si>
    <t>Difference</t>
  </si>
  <si>
    <t>2017-2018</t>
  </si>
  <si>
    <t>2018-2019</t>
  </si>
  <si>
    <t>2019-2020</t>
  </si>
  <si>
    <t>2020-2021</t>
  </si>
  <si>
    <t>2021-2022</t>
  </si>
  <si>
    <t>2022-2023</t>
  </si>
  <si>
    <t>2023-2024</t>
  </si>
  <si>
    <t>2024-2025</t>
  </si>
  <si>
    <t>2025-2026</t>
  </si>
  <si>
    <t>2026-2027</t>
  </si>
  <si>
    <t>A</t>
  </si>
  <si>
    <t>B</t>
  </si>
  <si>
    <t>C</t>
  </si>
  <si>
    <t>D</t>
  </si>
  <si>
    <t>E</t>
  </si>
  <si>
    <t>F</t>
  </si>
  <si>
    <t>G</t>
  </si>
  <si>
    <t>H</t>
  </si>
  <si>
    <t>I</t>
  </si>
  <si>
    <t>J</t>
  </si>
  <si>
    <t>K</t>
  </si>
  <si>
    <t>L</t>
  </si>
  <si>
    <t>M</t>
  </si>
  <si>
    <t>N</t>
  </si>
  <si>
    <t>O</t>
  </si>
  <si>
    <t>Q</t>
  </si>
  <si>
    <t>P</t>
  </si>
  <si>
    <t>R</t>
  </si>
  <si>
    <t>S</t>
  </si>
  <si>
    <t>T</t>
  </si>
  <si>
    <t>U</t>
  </si>
  <si>
    <t>V</t>
  </si>
  <si>
    <t>W</t>
  </si>
  <si>
    <t>SELPA:</t>
  </si>
  <si>
    <t>State and Local Total Expenditure MOE Requirement</t>
  </si>
  <si>
    <t>State and Local Per Capita Expenditure MOE Requirement</t>
  </si>
  <si>
    <t>State and Local Total Expenditure MOE Requirement Pass/Fail</t>
  </si>
  <si>
    <t>Local Only Total Expenditure MOE Requirement</t>
  </si>
  <si>
    <t>Local Only Per Capita Expenditure MOE Requirement</t>
  </si>
  <si>
    <t>State and Local Per Capita MOE Requirement Pass/Fail</t>
  </si>
  <si>
    <t>Local Only Total Expenditure MOE Requirement Pass/Fail</t>
  </si>
  <si>
    <t>Local Only Per Capita MOE Requirement Pass/Fail</t>
  </si>
  <si>
    <t>Special Education Maintenance of Effort All Tests</t>
  </si>
  <si>
    <t>Subsequent Year Tracking Worksheet</t>
  </si>
  <si>
    <t>LOCAL EDUCATIONAL AGENCY (LEA):</t>
  </si>
  <si>
    <t>SELPA Code and SELPA Name:</t>
  </si>
  <si>
    <t>School Year</t>
  </si>
  <si>
    <t>State and Local Total Amount</t>
  </si>
  <si>
    <t>State and Local Total MOE Result</t>
  </si>
  <si>
    <t>State and Local Per Capita Amount</t>
  </si>
  <si>
    <t>State and Local Per Capita MOE Result</t>
  </si>
  <si>
    <t>Local Only Total Amount</t>
  </si>
  <si>
    <t>Local Only Total MOE Result</t>
  </si>
  <si>
    <t>Local Only Per Capita Amount</t>
  </si>
  <si>
    <t>Local Only Per Capita MOE Result</t>
  </si>
  <si>
    <t>Enrollment</t>
  </si>
  <si>
    <t xml:space="preserve">The signature of authorized agent conveys agreement with and accuracy of the information provided. </t>
  </si>
  <si>
    <t>Signature of Authorized Agent</t>
  </si>
  <si>
    <t>Date Signed</t>
  </si>
  <si>
    <t>Printed Name and Title of Authorized Agent</t>
  </si>
  <si>
    <t>Contact Person’s Name, E-Mail, and Telephone Number</t>
  </si>
  <si>
    <t>Fiscal Year</t>
  </si>
  <si>
    <t>B1</t>
  </si>
  <si>
    <t>B2</t>
  </si>
  <si>
    <t>D1</t>
  </si>
  <si>
    <t>D2</t>
  </si>
  <si>
    <t>F1</t>
  </si>
  <si>
    <t>F2</t>
  </si>
  <si>
    <t>H1</t>
  </si>
  <si>
    <t>H2</t>
  </si>
  <si>
    <t>Pass</t>
  </si>
  <si>
    <t xml:space="preserve">COUNTY </t>
  </si>
  <si>
    <t>SELPA
CODE</t>
  </si>
  <si>
    <t>SELPA NAME</t>
  </si>
  <si>
    <t>SELPA ADDRESS</t>
  </si>
  <si>
    <t>CITY</t>
  </si>
  <si>
    <t>ZIP</t>
  </si>
  <si>
    <t>Alameda</t>
  </si>
  <si>
    <t>0111</t>
  </si>
  <si>
    <t>Mid-Alameda County</t>
  </si>
  <si>
    <t>4400 Alma Avenue
P. O. Box 2146</t>
  </si>
  <si>
    <t>Castro Valley</t>
  </si>
  <si>
    <t>0112</t>
  </si>
  <si>
    <t>North Region</t>
  </si>
  <si>
    <t>1051 Monroe Street</t>
  </si>
  <si>
    <t>Albany</t>
  </si>
  <si>
    <t>0113</t>
  </si>
  <si>
    <t>Oakland Unified</t>
  </si>
  <si>
    <t>1000 Broadway, Suite 680</t>
  </si>
  <si>
    <t>Oakland</t>
  </si>
  <si>
    <t>94607-4099</t>
  </si>
  <si>
    <t>0114</t>
  </si>
  <si>
    <t>Tri-Valley</t>
  </si>
  <si>
    <t>4665 Bernal Avenue</t>
  </si>
  <si>
    <t>Pleasanton</t>
  </si>
  <si>
    <t>94566</t>
  </si>
  <si>
    <t>0115</t>
  </si>
  <si>
    <t>Mission Valley</t>
  </si>
  <si>
    <t>4210 Technology Drive</t>
  </si>
  <si>
    <t>Fremont</t>
  </si>
  <si>
    <t>Amador</t>
  </si>
  <si>
    <t>0300</t>
  </si>
  <si>
    <t>Amador County</t>
  </si>
  <si>
    <t>217 Rex Avenue</t>
  </si>
  <si>
    <t>Jackson</t>
  </si>
  <si>
    <t>Butte</t>
  </si>
  <si>
    <t>0400</t>
  </si>
  <si>
    <t>Butte County</t>
  </si>
  <si>
    <t>1859 Bird Street</t>
  </si>
  <si>
    <t>Oroville</t>
  </si>
  <si>
    <t>Calaveras</t>
  </si>
  <si>
    <t>0500</t>
  </si>
  <si>
    <t>Calaveras County</t>
  </si>
  <si>
    <t>P. O. Box 760</t>
  </si>
  <si>
    <t>Angels Camp</t>
  </si>
  <si>
    <t>Colusa</t>
  </si>
  <si>
    <t>0600</t>
  </si>
  <si>
    <t>Colusa County</t>
  </si>
  <si>
    <t>101 Marguerite Road, #A</t>
  </si>
  <si>
    <t>Williams</t>
  </si>
  <si>
    <t>95987</t>
  </si>
  <si>
    <t>Contra Costa</t>
  </si>
  <si>
    <t>0701</t>
  </si>
  <si>
    <t>2520 Stanwell Drive, Suite 270</t>
  </si>
  <si>
    <t>Concord</t>
  </si>
  <si>
    <t>0711</t>
  </si>
  <si>
    <t>Mt. Diablo Unified</t>
  </si>
  <si>
    <t>1936 Carlotta Drive</t>
  </si>
  <si>
    <t>94519-1358</t>
  </si>
  <si>
    <t>0712</t>
  </si>
  <si>
    <t>West Contra Costa Unified</t>
  </si>
  <si>
    <t>2465 Dolan Way</t>
  </si>
  <si>
    <t>San Pablo</t>
  </si>
  <si>
    <t>0713</t>
  </si>
  <si>
    <t>San Ramon Valley Unified</t>
  </si>
  <si>
    <t>699 Old Orchard Drive</t>
  </si>
  <si>
    <t>Danville</t>
  </si>
  <si>
    <t>El Dorado</t>
  </si>
  <si>
    <t>0901</t>
  </si>
  <si>
    <t>El Dorado County</t>
  </si>
  <si>
    <t>6767 Green Valley Road</t>
  </si>
  <si>
    <t>Placerville</t>
  </si>
  <si>
    <t>95667-9357</t>
  </si>
  <si>
    <t>0911</t>
  </si>
  <si>
    <t>Tahoe-Alpine</t>
  </si>
  <si>
    <t>1021 Al Tahoe Blvd.</t>
  </si>
  <si>
    <t>S Lake Tahoe</t>
  </si>
  <si>
    <t>96150-4502</t>
  </si>
  <si>
    <t>0951</t>
  </si>
  <si>
    <t>El Dorado County Charter</t>
  </si>
  <si>
    <t>Fresno</t>
  </si>
  <si>
    <t>Fresno County</t>
  </si>
  <si>
    <t>1111 Van Ness Avenue</t>
  </si>
  <si>
    <t>93721-2000</t>
  </si>
  <si>
    <t>Fresno Unified</t>
  </si>
  <si>
    <t>1301 M Street</t>
  </si>
  <si>
    <t>Clovis Unified</t>
  </si>
  <si>
    <t>1680 David E. Cook Way</t>
  </si>
  <si>
    <t>Clovis</t>
  </si>
  <si>
    <t>93611-0599</t>
  </si>
  <si>
    <t>Glenn</t>
  </si>
  <si>
    <t>Glenn County</t>
  </si>
  <si>
    <t>311 South Villa Avenue</t>
  </si>
  <si>
    <t>Willows</t>
  </si>
  <si>
    <t>Humboldt</t>
  </si>
  <si>
    <t>Humboldt-Del Norte</t>
  </si>
  <si>
    <t>901 Myrtle Avenue</t>
  </si>
  <si>
    <t>Eureka</t>
  </si>
  <si>
    <t>Imperial</t>
  </si>
  <si>
    <t>Imperial County</t>
  </si>
  <si>
    <t>1398 Sperber Road</t>
  </si>
  <si>
    <t>El Centro</t>
  </si>
  <si>
    <t>Inyo</t>
  </si>
  <si>
    <t>Inyo County</t>
  </si>
  <si>
    <t>166 Grandview Drive</t>
  </si>
  <si>
    <t>Bishop</t>
  </si>
  <si>
    <t>Kern</t>
  </si>
  <si>
    <t>Kern County Consortium</t>
  </si>
  <si>
    <t>1300 17th Street</t>
  </si>
  <si>
    <t>Bakersfield</t>
  </si>
  <si>
    <t>93301-4533</t>
  </si>
  <si>
    <t>Bakersfield City</t>
  </si>
  <si>
    <t>714 Williams Street</t>
  </si>
  <si>
    <t>93305-5440</t>
  </si>
  <si>
    <t>Kern High</t>
  </si>
  <si>
    <t>5801 Sundale Avenue</t>
  </si>
  <si>
    <t>Sierra Sands</t>
  </si>
  <si>
    <t>113 West Felspar Avenue</t>
  </si>
  <si>
    <t>Ridgecrest</t>
  </si>
  <si>
    <t>93555-3520</t>
  </si>
  <si>
    <t>Kings</t>
  </si>
  <si>
    <t>Kings County</t>
  </si>
  <si>
    <t>1144 W Lacey Blvd.</t>
  </si>
  <si>
    <t>Hanford</t>
  </si>
  <si>
    <t>Lake</t>
  </si>
  <si>
    <t>Lake County</t>
  </si>
  <si>
    <t>1152 South Main Street</t>
  </si>
  <si>
    <t>Lakeport</t>
  </si>
  <si>
    <t>Lassen</t>
  </si>
  <si>
    <t>Lassen County</t>
  </si>
  <si>
    <t>472-013 Johnstonville Road North</t>
  </si>
  <si>
    <t>Susanville</t>
  </si>
  <si>
    <t>Los Angeles</t>
  </si>
  <si>
    <t>LA County Court Schools</t>
  </si>
  <si>
    <t>9300 Imperial Highway, 
ECW 2035</t>
  </si>
  <si>
    <t>Downey</t>
  </si>
  <si>
    <t>Downey-Montebello</t>
  </si>
  <si>
    <t>9625 Van Ruiten St., Room K1</t>
  </si>
  <si>
    <t>Bellflower</t>
  </si>
  <si>
    <t>East San Gabriel Valley</t>
  </si>
  <si>
    <t>1400 Ranger Drive</t>
  </si>
  <si>
    <t>Covina</t>
  </si>
  <si>
    <t>91722-2055</t>
  </si>
  <si>
    <t>Mid-Cities</t>
  </si>
  <si>
    <t>Santa Clarita Valley</t>
  </si>
  <si>
    <t>24930 Avenue Stanford</t>
  </si>
  <si>
    <t>Santa Clarita</t>
  </si>
  <si>
    <t>Southwest Serv Area</t>
  </si>
  <si>
    <t>320 Knob Hill Avenue</t>
  </si>
  <si>
    <t>Redondo Beach</t>
  </si>
  <si>
    <t>West San Gabriel Valley</t>
  </si>
  <si>
    <t>15 West Alhambra Road</t>
  </si>
  <si>
    <t>Alhambra</t>
  </si>
  <si>
    <t>Antelope Valley</t>
  </si>
  <si>
    <t>39139 10th Street, East</t>
  </si>
  <si>
    <t>Palmdale</t>
  </si>
  <si>
    <t>Foothill</t>
  </si>
  <si>
    <t>223 N. Jackson Street</t>
  </si>
  <si>
    <t>Glendale</t>
  </si>
  <si>
    <t>91206</t>
  </si>
  <si>
    <t>Long Beach Unified</t>
  </si>
  <si>
    <t>1515 Hughes Way</t>
  </si>
  <si>
    <t>Long Beach</t>
  </si>
  <si>
    <t>90810-1839</t>
  </si>
  <si>
    <t>Los Angeles Unified</t>
  </si>
  <si>
    <t>333 S. Beaudry Avenue, 18th Floor</t>
  </si>
  <si>
    <t>Pasadena Unified</t>
  </si>
  <si>
    <t>351 S Hudson Avenue</t>
  </si>
  <si>
    <t>Pasadena</t>
  </si>
  <si>
    <t>Tri-City</t>
  </si>
  <si>
    <t>4034 Irving Place</t>
  </si>
  <si>
    <t>Culver City</t>
  </si>
  <si>
    <t>Whittier Area Co-op</t>
  </si>
  <si>
    <t>8036 Ocean View Avenue</t>
  </si>
  <si>
    <t>Whittier</t>
  </si>
  <si>
    <t>90602</t>
  </si>
  <si>
    <t>Pomona Unifed</t>
  </si>
  <si>
    <t>851 S. Hamilton Blvd</t>
  </si>
  <si>
    <t>Pomona</t>
  </si>
  <si>
    <t>Compton Unified</t>
  </si>
  <si>
    <t>2300 W. Caldwell Street</t>
  </si>
  <si>
    <t>Compton</t>
  </si>
  <si>
    <t>90220</t>
  </si>
  <si>
    <t>ABC Unified</t>
  </si>
  <si>
    <t>16700 Norwalk Blvd.</t>
  </si>
  <si>
    <t>Cerritos</t>
  </si>
  <si>
    <t>90703</t>
  </si>
  <si>
    <t>Norwalk-La Mirada Unified</t>
  </si>
  <si>
    <t>12820 Pioneer Blvd</t>
  </si>
  <si>
    <t>Norwalk</t>
  </si>
  <si>
    <t>90650</t>
  </si>
  <si>
    <t>Los Angeles County Charter</t>
  </si>
  <si>
    <t>9300 Imperial Hwy
ECW2035</t>
  </si>
  <si>
    <t>Madera/
Mariposa</t>
  </si>
  <si>
    <t>Madera-Mariposa County</t>
  </si>
  <si>
    <t>1105 South Madera Avenue</t>
  </si>
  <si>
    <t>Madera</t>
  </si>
  <si>
    <t>Marin</t>
  </si>
  <si>
    <t>Marin County</t>
  </si>
  <si>
    <t>1111 Las Gallinas Avenue</t>
  </si>
  <si>
    <t>San Rafael</t>
  </si>
  <si>
    <t>94913-4925</t>
  </si>
  <si>
    <t>Mendocino</t>
  </si>
  <si>
    <t>Mendocino County</t>
  </si>
  <si>
    <t>2240 Old River Road</t>
  </si>
  <si>
    <t>Ukiah</t>
  </si>
  <si>
    <t>Merced</t>
  </si>
  <si>
    <t>Merced County</t>
  </si>
  <si>
    <t>632 West 13th Street</t>
  </si>
  <si>
    <t>Modoc</t>
  </si>
  <si>
    <t>Modoc County</t>
  </si>
  <si>
    <t>139 Henderson Street</t>
  </si>
  <si>
    <t>Alturas</t>
  </si>
  <si>
    <t>Mono</t>
  </si>
  <si>
    <t>Mono County</t>
  </si>
  <si>
    <t>P.O. Box 130</t>
  </si>
  <si>
    <t>Mammoth Lakes</t>
  </si>
  <si>
    <t>Monterey</t>
  </si>
  <si>
    <t>Monterey County</t>
  </si>
  <si>
    <t>P.O. Box 80851</t>
  </si>
  <si>
    <t>Salinas</t>
  </si>
  <si>
    <t>93912-0851</t>
  </si>
  <si>
    <t>Napa</t>
  </si>
  <si>
    <t>Napa County</t>
  </si>
  <si>
    <t>2121 Imola Avenue</t>
  </si>
  <si>
    <t>Nevada</t>
  </si>
  <si>
    <t>Nevada County</t>
  </si>
  <si>
    <t>400 Hoover Lane</t>
  </si>
  <si>
    <t>Nevada City</t>
  </si>
  <si>
    <t>Orange</t>
  </si>
  <si>
    <t>North Orange County</t>
  </si>
  <si>
    <t>1021 W. Bastanchury Road, #161</t>
  </si>
  <si>
    <t>Fullerton</t>
  </si>
  <si>
    <t>South Orange County</t>
  </si>
  <si>
    <t>25631 Peter Hartman Way</t>
  </si>
  <si>
    <t>Mission Viejo</t>
  </si>
  <si>
    <t>Anaheim City</t>
  </si>
  <si>
    <t>1001 S East Street</t>
  </si>
  <si>
    <t>Anaheim</t>
  </si>
  <si>
    <t>92805-5749</t>
  </si>
  <si>
    <t>Garden Grove Unified</t>
  </si>
  <si>
    <t>10331 Stanford Avenue</t>
  </si>
  <si>
    <t>Garden Grove</t>
  </si>
  <si>
    <t>Greater Anaheim</t>
  </si>
  <si>
    <t>7300 La Palma Avenue, Bldg. 6</t>
  </si>
  <si>
    <t>Buena Park</t>
  </si>
  <si>
    <t>Irvine Unified</t>
  </si>
  <si>
    <t>5050 Barranca Parkway</t>
  </si>
  <si>
    <t>Irvine</t>
  </si>
  <si>
    <t>Newport-Mesa Unified</t>
  </si>
  <si>
    <t>2985 Bear Street</t>
  </si>
  <si>
    <t>Costa Mesa</t>
  </si>
  <si>
    <t>Northeast Orange County</t>
  </si>
  <si>
    <t>1301 E Orangethorpe Avenue</t>
  </si>
  <si>
    <t>Placentia</t>
  </si>
  <si>
    <t>Orange Unified</t>
  </si>
  <si>
    <t>1401 N. Handy</t>
  </si>
  <si>
    <t>Santa Ana Unified</t>
  </si>
  <si>
    <t>1601 E Chestnut Avenue</t>
  </si>
  <si>
    <t>Santa Ana</t>
  </si>
  <si>
    <t>92701-6322</t>
  </si>
  <si>
    <t>Tustin Unified</t>
  </si>
  <si>
    <t>300 South C Street</t>
  </si>
  <si>
    <t>Tustin</t>
  </si>
  <si>
    <t>West Orange County</t>
  </si>
  <si>
    <t>5832 Bolsa Avenue</t>
  </si>
  <si>
    <t>Huntington Beach</t>
  </si>
  <si>
    <t>Capistrano Unified</t>
  </si>
  <si>
    <t>33122 Valle Road</t>
  </si>
  <si>
    <t>San Juan Capistrano</t>
  </si>
  <si>
    <t>Placer</t>
  </si>
  <si>
    <t>Placer County</t>
  </si>
  <si>
    <t>360 Nevada Street</t>
  </si>
  <si>
    <t>Auburn</t>
  </si>
  <si>
    <t>Plumas</t>
  </si>
  <si>
    <t>Plumas County</t>
  </si>
  <si>
    <t>1446 E. Main Street</t>
  </si>
  <si>
    <t>Quincy</t>
  </si>
  <si>
    <t>95971-9402</t>
  </si>
  <si>
    <t>Riverside</t>
  </si>
  <si>
    <t>Riverside County</t>
  </si>
  <si>
    <t>2935 Indian Avenue</t>
  </si>
  <si>
    <t>Perris</t>
  </si>
  <si>
    <t>Corona-Norco Unified</t>
  </si>
  <si>
    <t>2820 Clark Avenue</t>
  </si>
  <si>
    <t>Norco</t>
  </si>
  <si>
    <t>Riverside Unified</t>
  </si>
  <si>
    <t>5700 Arlington Avenue</t>
  </si>
  <si>
    <t>Moreno Valley</t>
  </si>
  <si>
    <t>25634 Alessandro Blvd.</t>
  </si>
  <si>
    <t>Temecula Valley Unified</t>
  </si>
  <si>
    <t>31350 Rancho Vista Road</t>
  </si>
  <si>
    <t>Temecula</t>
  </si>
  <si>
    <t>Sacramento</t>
  </si>
  <si>
    <t>Sacramento County</t>
  </si>
  <si>
    <t>P.O. Box 269003</t>
  </si>
  <si>
    <t>95826-9003</t>
  </si>
  <si>
    <t>Elk Grove Unified</t>
  </si>
  <si>
    <t>9510 Elk Grove Florin Road</t>
  </si>
  <si>
    <t>Elk Grove</t>
  </si>
  <si>
    <t>95624-1801</t>
  </si>
  <si>
    <t>Sacramento City Unified</t>
  </si>
  <si>
    <t>5735 - 47th Avenue</t>
  </si>
  <si>
    <t>San Juan Unified</t>
  </si>
  <si>
    <t>P.O. Box 477</t>
  </si>
  <si>
    <t>Carmichael</t>
  </si>
  <si>
    <t>95609-0477</t>
  </si>
  <si>
    <t>Folsom-Cordova Unified</t>
  </si>
  <si>
    <t>1965 Birkmont Drive</t>
  </si>
  <si>
    <t>Rancho Cordova</t>
  </si>
  <si>
    <t>San Benito</t>
  </si>
  <si>
    <t>San Benito County</t>
  </si>
  <si>
    <t>460 Fifth Street</t>
  </si>
  <si>
    <t>Hollister</t>
  </si>
  <si>
    <t>San Bernardino</t>
  </si>
  <si>
    <t>Desert Mountain</t>
  </si>
  <si>
    <t>Education Service Center, 17800 Highway 18</t>
  </si>
  <si>
    <t>Apple Valley</t>
  </si>
  <si>
    <t>92307-1221</t>
  </si>
  <si>
    <t>East Valley Consortium</t>
  </si>
  <si>
    <t>144 N. Mountain View Avenue</t>
  </si>
  <si>
    <t>West End</t>
  </si>
  <si>
    <t>9630 7th Street</t>
  </si>
  <si>
    <t>Rancho Cucamonga</t>
  </si>
  <si>
    <t>Morongo Unified</t>
  </si>
  <si>
    <t>PO Box 1209</t>
  </si>
  <si>
    <t>Twentynine Palms</t>
  </si>
  <si>
    <t xml:space="preserve">San Bernardino City Unified </t>
  </si>
  <si>
    <t>1535 W. Highland Ave</t>
  </si>
  <si>
    <t>Fontana Unified</t>
  </si>
  <si>
    <t>9680 Citrus Avenue, #33</t>
  </si>
  <si>
    <t>Fontana</t>
  </si>
  <si>
    <t>92335-5594</t>
  </si>
  <si>
    <t>Desert/Mountain Charter</t>
  </si>
  <si>
    <t>17800 Highway 18</t>
  </si>
  <si>
    <t>San Diego</t>
  </si>
  <si>
    <t>East County</t>
  </si>
  <si>
    <t>924 East Main Street</t>
  </si>
  <si>
    <t>El Cajon</t>
  </si>
  <si>
    <t>North Coastal</t>
  </si>
  <si>
    <t>255 Pico Avenue, Suite 101</t>
  </si>
  <si>
    <t>San Marcos</t>
  </si>
  <si>
    <t>North Inland</t>
  </si>
  <si>
    <t>1710 Montecito Road</t>
  </si>
  <si>
    <t>Ramona</t>
  </si>
  <si>
    <t>South County</t>
  </si>
  <si>
    <t>800 National City Blvd., Suite 202</t>
  </si>
  <si>
    <t>National City</t>
  </si>
  <si>
    <t>Poway Unified</t>
  </si>
  <si>
    <t>15250 Avenue of Science</t>
  </si>
  <si>
    <t>San Diego Unified</t>
  </si>
  <si>
    <t>4100 Normal Street, Annex 6a</t>
  </si>
  <si>
    <t>San Francisco</t>
  </si>
  <si>
    <t>San Francisco Unified</t>
  </si>
  <si>
    <t>3045 Santiago Street</t>
  </si>
  <si>
    <t>94116</t>
  </si>
  <si>
    <t>San Joaquin</t>
  </si>
  <si>
    <t>San Joaquin County</t>
  </si>
  <si>
    <t>P.O. Box 213030</t>
  </si>
  <si>
    <t>Stockton</t>
  </si>
  <si>
    <t>95213-9030</t>
  </si>
  <si>
    <t>Lodi Area</t>
  </si>
  <si>
    <t>1305 East Vine Street</t>
  </si>
  <si>
    <t>Lodi</t>
  </si>
  <si>
    <t>1800 South Sutter</t>
  </si>
  <si>
    <t>San Luis Obispo</t>
  </si>
  <si>
    <t>San Luis Obispo County</t>
  </si>
  <si>
    <t>8005 Morro Road</t>
  </si>
  <si>
    <t>Atascadero</t>
  </si>
  <si>
    <t>San Mateo</t>
  </si>
  <si>
    <t>San Mateo County</t>
  </si>
  <si>
    <t>101 Twin Dolphin Drive</t>
  </si>
  <si>
    <t>Redwood City</t>
  </si>
  <si>
    <t>94065-1064</t>
  </si>
  <si>
    <t>Santa Barbara</t>
  </si>
  <si>
    <t>Santa Barbara County</t>
  </si>
  <si>
    <t>401 N Fairview Avenue</t>
  </si>
  <si>
    <t>Goleta</t>
  </si>
  <si>
    <t>Santa Clara</t>
  </si>
  <si>
    <t>1290 Ridder Park Drive - MC 277</t>
  </si>
  <si>
    <t>San Jose</t>
  </si>
  <si>
    <t>95131-2398</t>
  </si>
  <si>
    <t>Southeast Consortium</t>
  </si>
  <si>
    <t>3434 Marten Avenue</t>
  </si>
  <si>
    <t>Santa Cruz</t>
  </si>
  <si>
    <t>North Santa Cruz County</t>
  </si>
  <si>
    <t>400 Encinal Street</t>
  </si>
  <si>
    <t>95060-2115</t>
  </si>
  <si>
    <t>Pajaro Valley Joint Unified</t>
  </si>
  <si>
    <t>294 Green Valley Road</t>
  </si>
  <si>
    <t>Watsonville</t>
  </si>
  <si>
    <t>Shasta</t>
  </si>
  <si>
    <t>Shasta County</t>
  </si>
  <si>
    <t>1644 Magnolia Avenue</t>
  </si>
  <si>
    <t>Redding</t>
  </si>
  <si>
    <t>96001-1513</t>
  </si>
  <si>
    <t>Sierra</t>
  </si>
  <si>
    <t>Sierra County</t>
  </si>
  <si>
    <t>P.O. Box 127</t>
  </si>
  <si>
    <t>Loyalton</t>
  </si>
  <si>
    <t>96118</t>
  </si>
  <si>
    <t>Siskiyou</t>
  </si>
  <si>
    <t>Siskiyou County</t>
  </si>
  <si>
    <t>609 South Gold Street</t>
  </si>
  <si>
    <t>Yreka</t>
  </si>
  <si>
    <t>Solano</t>
  </si>
  <si>
    <t>Solano County</t>
  </si>
  <si>
    <t>5100 Business Center Drive</t>
  </si>
  <si>
    <t>Fairfield</t>
  </si>
  <si>
    <t>Vallejo City Unified</t>
  </si>
  <si>
    <t>665 Walnut Avenue</t>
  </si>
  <si>
    <t>Vallejo</t>
  </si>
  <si>
    <t>Sonoma</t>
  </si>
  <si>
    <t>Sonoma County</t>
  </si>
  <si>
    <t>5340 Skylane Blvd.</t>
  </si>
  <si>
    <t>Santa Rosa</t>
  </si>
  <si>
    <t>95403-1082</t>
  </si>
  <si>
    <t>Sonoma County Charter</t>
  </si>
  <si>
    <t>Stanislaus</t>
  </si>
  <si>
    <t>Stanislaus County</t>
  </si>
  <si>
    <t>1100 H Street, #841</t>
  </si>
  <si>
    <t>Modesto</t>
  </si>
  <si>
    <t>Modesto City Schools</t>
  </si>
  <si>
    <t>426 Locust Street</t>
  </si>
  <si>
    <t>Sutter</t>
  </si>
  <si>
    <t>Sutter County</t>
  </si>
  <si>
    <t>970 Klamath</t>
  </si>
  <si>
    <t>Yuba City</t>
  </si>
  <si>
    <t>Tehama</t>
  </si>
  <si>
    <t>Tehama County</t>
  </si>
  <si>
    <t>900 Palm Street</t>
  </si>
  <si>
    <t>Red Bluff</t>
  </si>
  <si>
    <t>Trinity</t>
  </si>
  <si>
    <t>Trinity County</t>
  </si>
  <si>
    <t>P.O. Box 1256</t>
  </si>
  <si>
    <t>Weaverville</t>
  </si>
  <si>
    <t>Tulare</t>
  </si>
  <si>
    <t>Tulare County</t>
  </si>
  <si>
    <t>P.O. Box 5091</t>
  </si>
  <si>
    <t>Visalia</t>
  </si>
  <si>
    <t>93278-5091</t>
  </si>
  <si>
    <t>Tuolomne</t>
  </si>
  <si>
    <t>Tuolumne County</t>
  </si>
  <si>
    <t>175 S Fairview Lane</t>
  </si>
  <si>
    <t>Sonora</t>
  </si>
  <si>
    <t>95370-4859</t>
  </si>
  <si>
    <t>Ventura</t>
  </si>
  <si>
    <t>Ventura County</t>
  </si>
  <si>
    <t>5100 Adolfo Road</t>
  </si>
  <si>
    <t>Camarillo</t>
  </si>
  <si>
    <t>Yolo</t>
  </si>
  <si>
    <t>Yolo County</t>
  </si>
  <si>
    <t>1280 Santa Anita Court, Suite 150</t>
  </si>
  <si>
    <t>Woodland</t>
  </si>
  <si>
    <t>Yuba</t>
  </si>
  <si>
    <t>Yuba County</t>
  </si>
  <si>
    <t>935 14th Street</t>
  </si>
  <si>
    <t>Marysville</t>
  </si>
  <si>
    <t>95901-4198</t>
  </si>
  <si>
    <t>Santa Clara Area I</t>
  </si>
  <si>
    <t>Santa Clara Area II</t>
  </si>
  <si>
    <t>Santa Clara Area III</t>
  </si>
  <si>
    <t>Santa Clara Area IV</t>
  </si>
  <si>
    <t>Santa Clara Area VII</t>
  </si>
  <si>
    <t>1001</t>
  </si>
  <si>
    <t>1011</t>
  </si>
  <si>
    <t>1012</t>
  </si>
  <si>
    <t>1100</t>
  </si>
  <si>
    <t>1200</t>
  </si>
  <si>
    <t>1300</t>
  </si>
  <si>
    <t>1400</t>
  </si>
  <si>
    <t>1501</t>
  </si>
  <si>
    <t>1511</t>
  </si>
  <si>
    <t>1512</t>
  </si>
  <si>
    <t>1513</t>
  </si>
  <si>
    <t>1600</t>
  </si>
  <si>
    <t>1700</t>
  </si>
  <si>
    <t>1800</t>
  </si>
  <si>
    <t>1901</t>
  </si>
  <si>
    <t>1902</t>
  </si>
  <si>
    <t>1903</t>
  </si>
  <si>
    <t>1904</t>
  </si>
  <si>
    <t>1906</t>
  </si>
  <si>
    <t>1907</t>
  </si>
  <si>
    <t>1908</t>
  </si>
  <si>
    <t>1911</t>
  </si>
  <si>
    <t>1912</t>
  </si>
  <si>
    <t>1913</t>
  </si>
  <si>
    <t>1914</t>
  </si>
  <si>
    <t>1916</t>
  </si>
  <si>
    <t>1917</t>
  </si>
  <si>
    <t>1918</t>
  </si>
  <si>
    <t>1919</t>
  </si>
  <si>
    <t>1920</t>
  </si>
  <si>
    <t>1921</t>
  </si>
  <si>
    <t>1922</t>
  </si>
  <si>
    <t>1951</t>
  </si>
  <si>
    <t>2000</t>
  </si>
  <si>
    <t>2100</t>
  </si>
  <si>
    <t>2300</t>
  </si>
  <si>
    <t>2400</t>
  </si>
  <si>
    <t>2500</t>
  </si>
  <si>
    <t>2600</t>
  </si>
  <si>
    <t>2700</t>
  </si>
  <si>
    <t>2800</t>
  </si>
  <si>
    <t>2900</t>
  </si>
  <si>
    <t>3001</t>
  </si>
  <si>
    <t>3002</t>
  </si>
  <si>
    <t>3011</t>
  </si>
  <si>
    <t>3012</t>
  </si>
  <si>
    <t>3013</t>
  </si>
  <si>
    <t>3014</t>
  </si>
  <si>
    <t>3015</t>
  </si>
  <si>
    <t>3016</t>
  </si>
  <si>
    <t>3017</t>
  </si>
  <si>
    <t>3018</t>
  </si>
  <si>
    <t>3019</t>
  </si>
  <si>
    <t>3020</t>
  </si>
  <si>
    <t>3021</t>
  </si>
  <si>
    <t>3100</t>
  </si>
  <si>
    <t>3200</t>
  </si>
  <si>
    <t>3301</t>
  </si>
  <si>
    <t>3311</t>
  </si>
  <si>
    <t>3312</t>
  </si>
  <si>
    <t>3313</t>
  </si>
  <si>
    <t>3314</t>
  </si>
  <si>
    <t>3401</t>
  </si>
  <si>
    <t>3411</t>
  </si>
  <si>
    <t>3412</t>
  </si>
  <si>
    <t>3413</t>
  </si>
  <si>
    <t>3414</t>
  </si>
  <si>
    <t>3500</t>
  </si>
  <si>
    <t>3601</t>
  </si>
  <si>
    <t>3602</t>
  </si>
  <si>
    <t>3603</t>
  </si>
  <si>
    <t>3611</t>
  </si>
  <si>
    <t>3612</t>
  </si>
  <si>
    <t>3613</t>
  </si>
  <si>
    <t>3651</t>
  </si>
  <si>
    <t>3701</t>
  </si>
  <si>
    <t>3702</t>
  </si>
  <si>
    <t>3703</t>
  </si>
  <si>
    <t>3704</t>
  </si>
  <si>
    <t>3711</t>
  </si>
  <si>
    <t>3712</t>
  </si>
  <si>
    <t>3800</t>
  </si>
  <si>
    <t>3901</t>
  </si>
  <si>
    <t>3911</t>
  </si>
  <si>
    <t>3912</t>
  </si>
  <si>
    <t>4000</t>
  </si>
  <si>
    <t>4100</t>
  </si>
  <si>
    <t>4200</t>
  </si>
  <si>
    <t>4301</t>
  </si>
  <si>
    <t>4302</t>
  </si>
  <si>
    <t>4303</t>
  </si>
  <si>
    <t>4304</t>
  </si>
  <si>
    <t>4307</t>
  </si>
  <si>
    <t>4311</t>
  </si>
  <si>
    <t>4401</t>
  </si>
  <si>
    <t>4411</t>
  </si>
  <si>
    <t>4500</t>
  </si>
  <si>
    <t>4600</t>
  </si>
  <si>
    <t>4700</t>
  </si>
  <si>
    <t>4801</t>
  </si>
  <si>
    <t>4811</t>
  </si>
  <si>
    <t>4900</t>
  </si>
  <si>
    <t>4951</t>
  </si>
  <si>
    <t>5001</t>
  </si>
  <si>
    <t>5011</t>
  </si>
  <si>
    <t>5100</t>
  </si>
  <si>
    <t>5200</t>
  </si>
  <si>
    <t>5300</t>
  </si>
  <si>
    <t>5400</t>
  </si>
  <si>
    <t>5500</t>
  </si>
  <si>
    <t>5600</t>
  </si>
  <si>
    <t>5700</t>
  </si>
  <si>
    <t>5800</t>
  </si>
  <si>
    <t>CS00</t>
  </si>
  <si>
    <t>CR00</t>
  </si>
  <si>
    <t>CL00</t>
  </si>
  <si>
    <t>CU00</t>
  </si>
  <si>
    <t>CT00</t>
  </si>
  <si>
    <t>MD00</t>
  </si>
  <si>
    <t>CE00</t>
  </si>
  <si>
    <t>CV00</t>
  </si>
  <si>
    <t>AD00</t>
  </si>
  <si>
    <t>AY00</t>
  </si>
  <si>
    <t>BA00</t>
  </si>
  <si>
    <t>AZ00</t>
  </si>
  <si>
    <t>SR00</t>
  </si>
  <si>
    <t>BU00</t>
  </si>
  <si>
    <t>CP00</t>
  </si>
  <si>
    <t>EL00</t>
  </si>
  <si>
    <t>BE00</t>
  </si>
  <si>
    <t>BQ00</t>
  </si>
  <si>
    <t>FB00</t>
  </si>
  <si>
    <t>CI00</t>
  </si>
  <si>
    <t>UU00</t>
  </si>
  <si>
    <t>BZ00</t>
  </si>
  <si>
    <t>BF00</t>
  </si>
  <si>
    <t>AM00</t>
  </si>
  <si>
    <t>BB00</t>
  </si>
  <si>
    <t>AF00</t>
  </si>
  <si>
    <t>SI00</t>
  </si>
  <si>
    <t>AC00</t>
  </si>
  <si>
    <t>CC00</t>
  </si>
  <si>
    <t>AL00</t>
  </si>
  <si>
    <t>DP00</t>
  </si>
  <si>
    <t>DM0</t>
  </si>
  <si>
    <t>DX00</t>
  </si>
  <si>
    <t>DC00</t>
  </si>
  <si>
    <t>DF00</t>
  </si>
  <si>
    <t>DG00</t>
  </si>
  <si>
    <t>DY00</t>
  </si>
  <si>
    <t>DA00</t>
  </si>
  <si>
    <t>DJ00</t>
  </si>
  <si>
    <t>DL00</t>
  </si>
  <si>
    <t>CJ00</t>
  </si>
  <si>
    <t>DN00</t>
  </si>
  <si>
    <t>BX00</t>
  </si>
  <si>
    <t>BY00</t>
  </si>
  <si>
    <t>DE00</t>
  </si>
  <si>
    <t>LB 00</t>
  </si>
  <si>
    <t>DB00</t>
  </si>
  <si>
    <t>DU00</t>
  </si>
  <si>
    <t>LA00</t>
  </si>
  <si>
    <t>AB00</t>
  </si>
  <si>
    <t>AT00</t>
  </si>
  <si>
    <t>AQ00</t>
  </si>
  <si>
    <t>VV00</t>
  </si>
  <si>
    <t>CM00</t>
  </si>
  <si>
    <t>CB00</t>
  </si>
  <si>
    <t>AS00</t>
  </si>
  <si>
    <t>CF00</t>
  </si>
  <si>
    <t>NV00</t>
  </si>
  <si>
    <t>MM00</t>
  </si>
  <si>
    <t>MB00</t>
  </si>
  <si>
    <t>MC00</t>
  </si>
  <si>
    <t>BO00</t>
  </si>
  <si>
    <t>MA00</t>
  </si>
  <si>
    <t>BP00</t>
  </si>
  <si>
    <t>BL00</t>
  </si>
  <si>
    <t>BI00</t>
  </si>
  <si>
    <t>BM00</t>
  </si>
  <si>
    <t>BN00</t>
  </si>
  <si>
    <t>YY00</t>
  </si>
  <si>
    <t>BK00</t>
  </si>
  <si>
    <t>CO00</t>
  </si>
  <si>
    <t>PL00</t>
  </si>
  <si>
    <t>AA00</t>
  </si>
  <si>
    <t>AN00</t>
  </si>
  <si>
    <t>EN00</t>
  </si>
  <si>
    <t>CH00</t>
  </si>
  <si>
    <t>MV00</t>
  </si>
  <si>
    <t>AP00</t>
  </si>
  <si>
    <t>BJ00</t>
  </si>
  <si>
    <t>EG00</t>
  </si>
  <si>
    <t>BS00</t>
  </si>
  <si>
    <t>CN00</t>
  </si>
  <si>
    <t>FC00</t>
  </si>
  <si>
    <t>SB00</t>
  </si>
  <si>
    <t>RR00</t>
  </si>
  <si>
    <t>TT00</t>
  </si>
  <si>
    <t>SS00</t>
  </si>
  <si>
    <t>RA00</t>
  </si>
  <si>
    <t>TA00</t>
  </si>
  <si>
    <t>FA00</t>
  </si>
  <si>
    <t>SA00</t>
  </si>
  <si>
    <t>PC00</t>
  </si>
  <si>
    <t>PP00</t>
  </si>
  <si>
    <t>PB00</t>
  </si>
  <si>
    <t>PA00</t>
  </si>
  <si>
    <t>PW00</t>
  </si>
  <si>
    <t>BW00</t>
  </si>
  <si>
    <t>WW00</t>
  </si>
  <si>
    <t>BD00</t>
  </si>
  <si>
    <t>DQ00</t>
  </si>
  <si>
    <t>BR00</t>
  </si>
  <si>
    <t>AJ00</t>
  </si>
  <si>
    <t>CA00</t>
  </si>
  <si>
    <t>AR00</t>
  </si>
  <si>
    <t>NN00</t>
  </si>
  <si>
    <t>QQ00</t>
  </si>
  <si>
    <t>NB00</t>
  </si>
  <si>
    <t>NC00</t>
  </si>
  <si>
    <t>NF00</t>
  </si>
  <si>
    <t>ND00</t>
  </si>
  <si>
    <t>SC00</t>
  </si>
  <si>
    <t>PV00</t>
  </si>
  <si>
    <t>AO00</t>
  </si>
  <si>
    <t>AW00</t>
  </si>
  <si>
    <t>AU00</t>
  </si>
  <si>
    <t>BT00</t>
  </si>
  <si>
    <t>CD00</t>
  </si>
  <si>
    <t>AV00</t>
  </si>
  <si>
    <t>SO00</t>
  </si>
  <si>
    <t>XX00</t>
  </si>
  <si>
    <t>ZZ00</t>
  </si>
  <si>
    <t>BV00</t>
  </si>
  <si>
    <t>AE00</t>
  </si>
  <si>
    <t>AH00</t>
  </si>
  <si>
    <t>CG00</t>
  </si>
  <si>
    <t>TU00</t>
  </si>
  <si>
    <t>AG00</t>
  </si>
  <si>
    <t>BH00</t>
  </si>
  <si>
    <t>BC00</t>
  </si>
  <si>
    <t>Fail</t>
  </si>
  <si>
    <t>State &amp; local total</t>
  </si>
  <si>
    <t>Pass/Fail</t>
  </si>
  <si>
    <t>Exempton Amount</t>
  </si>
  <si>
    <t>State &amp; local Per Capita</t>
  </si>
  <si>
    <t>Local Only Total</t>
  </si>
  <si>
    <t>Local Only Per Capita</t>
  </si>
  <si>
    <t>Casemis</t>
  </si>
  <si>
    <t>Carlsbad</t>
  </si>
  <si>
    <t xml:space="preserve">Expenditures (Compliance) SEMA - SACS2012ALL </t>
  </si>
  <si>
    <t>Pass With Exemption(s)</t>
  </si>
  <si>
    <t>X</t>
  </si>
  <si>
    <t>Program Cost Report Allocations (PCRA)</t>
  </si>
  <si>
    <t>Result for Fiscal Year</t>
  </si>
  <si>
    <t>State and Local Total Expenditures</t>
  </si>
  <si>
    <t>Amount</t>
  </si>
  <si>
    <t>State and Local Per Capita Expenditures</t>
  </si>
  <si>
    <t>Local only Total Expenditures</t>
  </si>
  <si>
    <t>Local Only Per Capita Expenditures</t>
  </si>
  <si>
    <t xml:space="preserve">Expenditures (Compliance) SEMA - SACS2013ALL </t>
  </si>
  <si>
    <t xml:space="preserve">Expenditures (Compliance) SEMA - SACS2014ALL </t>
  </si>
  <si>
    <t xml:space="preserve">Expenditures (Compliance) SEMA - SACS2015ALL </t>
  </si>
  <si>
    <t xml:space="preserve">Expenditures (Compliance) SEMA - SACS2016ALL </t>
  </si>
  <si>
    <t xml:space="preserve">Expenditures (Compliance) SEMA - SACS2017ALL </t>
  </si>
  <si>
    <t>Comparison Year</t>
  </si>
  <si>
    <t>SELPA</t>
  </si>
  <si>
    <t xml:space="preserve">Expenditures (Compliance) SEMA - SACS2018ALL </t>
  </si>
  <si>
    <t>S&amp; L Per Capita Comp year</t>
  </si>
  <si>
    <t>Local Per Capita Comp year</t>
  </si>
  <si>
    <t>Hidden</t>
  </si>
  <si>
    <t>S&amp;L Total Comparison Amount</t>
  </si>
  <si>
    <t>S&amp;L Per Capita Comparison Amount</t>
  </si>
  <si>
    <t>Local Total Comparison Amount</t>
  </si>
  <si>
    <t>Local Per Capita Comparison Amount</t>
  </si>
  <si>
    <t>3.Expenditures Paid from State and Local Sources*</t>
  </si>
  <si>
    <t>* Data Entry Optional</t>
  </si>
  <si>
    <t>Expenditures Paid from Local Sources*</t>
  </si>
  <si>
    <t>Section No Longer Applicable</t>
  </si>
  <si>
    <t>Section no longer Applicable</t>
  </si>
  <si>
    <t>Section no Longer Applicable</t>
  </si>
  <si>
    <t>S&amp;L Count Comparison Count</t>
  </si>
  <si>
    <t>Local Count Comparison Count</t>
  </si>
  <si>
    <t>Count Comparison Amount</t>
  </si>
  <si>
    <t>State and Local Except Reductions Amount</t>
  </si>
  <si>
    <t>Local Only Except Reductions Amount</t>
  </si>
  <si>
    <t>CK00  Rowland Unified SELPA</t>
  </si>
  <si>
    <t xml:space="preserve">SELPA </t>
  </si>
  <si>
    <t xml:space="preserve">Expenditures (Compliance) SEMA - SACS2019ALL </t>
  </si>
  <si>
    <t xml:space="preserve">Expenditures (Compliance) SEMA - SACS2020ALL </t>
  </si>
  <si>
    <t xml:space="preserve">Expenditures (Compliance) SEMA - SACS2021ALL </t>
  </si>
  <si>
    <t>1514 Panama-Buena Vista Union</t>
  </si>
  <si>
    <t>Panama-Buena Vista Union</t>
  </si>
  <si>
    <t>1923 Rowland Unified</t>
  </si>
  <si>
    <t>Rowland Unified</t>
  </si>
  <si>
    <t>1924 Hacienda La Puente Unified</t>
  </si>
  <si>
    <t>Hacienda La Puente Unified</t>
  </si>
  <si>
    <t>3415 Twin Rivers Unified</t>
  </si>
  <si>
    <t>Twin Rivers Unified</t>
  </si>
  <si>
    <t>3416 Natomas Unified</t>
  </si>
  <si>
    <t>Natomas Unified</t>
  </si>
  <si>
    <t>3614 Ontario-Montclair</t>
  </si>
  <si>
    <t>Ontario-Montclair</t>
  </si>
  <si>
    <t>Port City</t>
  </si>
  <si>
    <t>1051 Fresno COE CHELPA</t>
  </si>
  <si>
    <t xml:space="preserve">Expenditures (Compliance) SEMA - SACS2022ALL </t>
  </si>
  <si>
    <t>Expenditures (Compliance) SEMA - SACS Web 2022/23</t>
  </si>
  <si>
    <t>Expenditures (Compliance) SEMA - SACS Web 2023/24</t>
  </si>
  <si>
    <t>Expenditures (Eligibility No PCRA)
SEMB - SACS Web 2023/24 (Expenditures less PCRA for Comparison Year)</t>
  </si>
  <si>
    <t>Budget (Eligibility) 
SEMB - SACS Web 2023/24</t>
  </si>
  <si>
    <t>Subsequent Year Tracking (SYT) Worksheet Instructions</t>
  </si>
  <si>
    <t>Before you begin assure you have:</t>
  </si>
  <si>
    <t>1)</t>
  </si>
  <si>
    <t>2)</t>
  </si>
  <si>
    <t>Prior Year SYT Excel Workbook for your LEA</t>
  </si>
  <si>
    <t>3)</t>
  </si>
  <si>
    <t>CALPADS special Ed Student Count verified by tour SELPA</t>
  </si>
  <si>
    <t xml:space="preserve">SACS Web Actuals finalized and the PCRAF and PCRA calculations complete </t>
  </si>
  <si>
    <t>Step 1: Complete the SEMA in SACS Web.</t>
  </si>
  <si>
    <t>A) State and Local Total Expenditures Comparison Year &amp; Amount</t>
  </si>
  <si>
    <t xml:space="preserve">1) Use the Prior Year SYT sheet section you used to determine the SEMB comparison amount to determine your SEMA comparison year and amount for the Curent Year. </t>
  </si>
  <si>
    <t>B) State and Local Per Capita Expenditures Comparison Year &amp; Amount</t>
  </si>
  <si>
    <t>C) Local Only Total Expenditures Comparison Year &amp; Amount</t>
  </si>
  <si>
    <t>D) Local Only Per Capita Expenditures Comparison Year &amp; Amount</t>
  </si>
  <si>
    <t xml:space="preserve">2) Use the Comparison Years and Amounts appropriate sections of the LMC-A form on SACS Web in the SEMA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</si>
</sst>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b/>
      <sz val="14"/>
      <color theme="1"/>
      <name val="Calibri"/>
      <family val="2"/>
      <scheme val="minor"/>
    </font>
    <font>
      <sz val="11"/>
      <color theme="1"/>
      <name val="Arial"/>
      <family val="2"/>
    </font>
    <font>
      <b/>
      <sz val="14"/>
      <color theme="1"/>
      <name val="Arial"/>
      <family val="2"/>
    </font>
    <font>
      <sz val="14"/>
      <color theme="1"/>
      <name val="Arial"/>
      <family val="2"/>
    </font>
    <font>
      <b/>
      <sz val="10"/>
      <color theme="1"/>
      <name val="Arial"/>
      <family val="2"/>
    </font>
    <font>
      <sz val="10"/>
      <color theme="1"/>
      <name val="Arial"/>
      <family val="2"/>
    </font>
    <font>
      <b/>
      <sz val="12"/>
      <color theme="1"/>
      <name val="Arial"/>
      <family val="2"/>
    </font>
    <font>
      <b/>
      <sz val="12"/>
      <color theme="1"/>
      <name val="Calibri"/>
      <family val="2"/>
      <scheme val="minor"/>
    </font>
    <font>
      <sz val="12"/>
      <color theme="1"/>
      <name val="Calibri"/>
      <family val="2"/>
      <scheme val="minor"/>
    </font>
    <font>
      <sz val="11"/>
      <name val="Calibri"/>
      <family val="2"/>
      <scheme val="minor"/>
    </font>
    <font>
      <sz val="10"/>
      <name val="Arial"/>
      <family val="2"/>
    </font>
    <font>
      <sz val="10"/>
      <name val="Calibri"/>
      <family val="2"/>
      <scheme val="minor"/>
    </font>
    <font>
      <b/>
      <sz val="10"/>
      <color indexed="81"/>
      <name val="Tahoma"/>
      <family val="2"/>
    </font>
    <font>
      <sz val="10"/>
      <color indexed="81"/>
      <name val="Tahoma"/>
      <family val="2"/>
    </font>
    <font>
      <b/>
      <sz val="18"/>
      <color theme="1"/>
      <name val="Calibri"/>
      <family val="2"/>
      <scheme val="minor"/>
    </font>
    <font>
      <sz val="9"/>
      <color theme="1"/>
      <name val="Arial"/>
      <family val="2"/>
    </font>
    <font>
      <b/>
      <sz val="9"/>
      <color indexed="81"/>
      <name val="Tahoma"/>
      <family val="2"/>
    </font>
    <font>
      <sz val="9"/>
      <color indexed="81"/>
      <name val="Tahoma"/>
      <family val="2"/>
    </font>
    <font>
      <b/>
      <sz val="20"/>
      <color theme="1"/>
      <name val="Calibri"/>
      <family val="2"/>
      <scheme val="minor"/>
    </font>
    <font>
      <sz val="11"/>
      <color theme="9"/>
      <name val="Calibri"/>
      <family val="2"/>
      <scheme val="minor"/>
    </font>
    <font>
      <sz val="11"/>
      <color rgb="FF00B0F0"/>
      <name val="Calibri"/>
      <family val="2"/>
      <scheme val="minor"/>
    </font>
    <font>
      <sz val="11"/>
      <color rgb="FF7030A0"/>
      <name val="Calibri"/>
      <family val="2"/>
      <scheme val="minor"/>
    </font>
    <font>
      <sz val="11"/>
      <color rgb="FFFFC000"/>
      <name val="Calibri"/>
      <family val="2"/>
      <scheme val="minor"/>
    </font>
  </fonts>
  <fills count="9">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rgb="FF92D050"/>
        <bgColor indexed="64"/>
      </patternFill>
    </fill>
  </fills>
  <borders count="4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50">
    <xf numFmtId="0" fontId="0" fillId="0" borderId="0" xfId="0"/>
    <xf numFmtId="0" fontId="0" fillId="0" borderId="0" xfId="0" applyAlignment="1">
      <alignment horizontal="right"/>
    </xf>
    <xf numFmtId="0" fontId="0" fillId="0" borderId="0" xfId="0" applyAlignment="1">
      <alignment wrapText="1"/>
    </xf>
    <xf numFmtId="0" fontId="4" fillId="0" borderId="0" xfId="0" applyFont="1" applyAlignment="1">
      <alignment horizontal="right"/>
    </xf>
    <xf numFmtId="0" fontId="0" fillId="0" borderId="0" xfId="0" applyAlignment="1">
      <alignment horizontal="center" wrapText="1"/>
    </xf>
    <xf numFmtId="43" fontId="0" fillId="0" borderId="0" xfId="1" applyFont="1" applyBorder="1"/>
    <xf numFmtId="0" fontId="2" fillId="0" borderId="6" xfId="0" applyFont="1" applyBorder="1"/>
    <xf numFmtId="0" fontId="3" fillId="0" borderId="11" xfId="0" applyFont="1" applyBorder="1" applyAlignment="1">
      <alignment horizontal="center" wrapText="1"/>
    </xf>
    <xf numFmtId="0" fontId="0" fillId="0" borderId="12" xfId="0" applyBorder="1"/>
    <xf numFmtId="164" fontId="0" fillId="0" borderId="0" xfId="1" applyNumberFormat="1" applyFont="1" applyBorder="1"/>
    <xf numFmtId="43" fontId="0" fillId="0" borderId="1" xfId="1" applyFont="1" applyBorder="1"/>
    <xf numFmtId="43" fontId="0" fillId="0" borderId="7" xfId="1" applyFont="1" applyFill="1" applyBorder="1"/>
    <xf numFmtId="43" fontId="0" fillId="0" borderId="7" xfId="1" applyFont="1" applyBorder="1"/>
    <xf numFmtId="43" fontId="3" fillId="0" borderId="13" xfId="1" applyFont="1" applyBorder="1" applyAlignment="1">
      <alignment horizontal="center" wrapText="1"/>
    </xf>
    <xf numFmtId="43" fontId="3" fillId="0" borderId="14" xfId="1" applyFont="1" applyBorder="1" applyAlignment="1">
      <alignment horizontal="center" wrapText="1"/>
    </xf>
    <xf numFmtId="164" fontId="3" fillId="0" borderId="14" xfId="1" applyNumberFormat="1" applyFont="1" applyBorder="1" applyAlignment="1">
      <alignment horizontal="center" wrapText="1"/>
    </xf>
    <xf numFmtId="43" fontId="3" fillId="0" borderId="4" xfId="1" applyFont="1" applyFill="1" applyBorder="1" applyAlignment="1">
      <alignment horizontal="center" wrapText="1"/>
    </xf>
    <xf numFmtId="43" fontId="2" fillId="0" borderId="14" xfId="1" applyFont="1" applyBorder="1" applyAlignment="1">
      <alignment horizontal="center" wrapText="1"/>
    </xf>
    <xf numFmtId="43" fontId="2" fillId="0" borderId="13" xfId="1" applyFont="1" applyBorder="1" applyAlignment="1">
      <alignment horizontal="center" wrapText="1"/>
    </xf>
    <xf numFmtId="43" fontId="2" fillId="0" borderId="4" xfId="1" applyFont="1" applyBorder="1" applyAlignment="1">
      <alignment horizontal="center" wrapText="1"/>
    </xf>
    <xf numFmtId="43" fontId="3" fillId="0" borderId="8" xfId="1" applyFont="1" applyBorder="1" applyAlignment="1">
      <alignment horizontal="center" wrapText="1"/>
    </xf>
    <xf numFmtId="43" fontId="3" fillId="0" borderId="5" xfId="1" applyFont="1" applyBorder="1" applyAlignment="1">
      <alignment horizontal="center" wrapText="1"/>
    </xf>
    <xf numFmtId="164" fontId="3" fillId="0" borderId="5" xfId="1" applyNumberFormat="1" applyFont="1" applyBorder="1" applyAlignment="1">
      <alignment horizontal="center" wrapText="1"/>
    </xf>
    <xf numFmtId="43" fontId="3" fillId="0" borderId="15" xfId="1" applyFont="1" applyFill="1" applyBorder="1" applyAlignment="1">
      <alignment horizontal="center" wrapText="1"/>
    </xf>
    <xf numFmtId="43" fontId="2" fillId="0" borderId="5" xfId="1" applyFont="1" applyBorder="1" applyAlignment="1">
      <alignment horizontal="center" wrapText="1"/>
    </xf>
    <xf numFmtId="0" fontId="0" fillId="2" borderId="0" xfId="0" applyFill="1"/>
    <xf numFmtId="0" fontId="0" fillId="2" borderId="0" xfId="0" applyFill="1" applyAlignment="1">
      <alignment wrapText="1"/>
    </xf>
    <xf numFmtId="0" fontId="0" fillId="0" borderId="2" xfId="0" applyBorder="1" applyAlignment="1">
      <alignment horizontal="center" wrapText="1"/>
    </xf>
    <xf numFmtId="43" fontId="0" fillId="0" borderId="2" xfId="0" applyNumberFormat="1" applyBorder="1"/>
    <xf numFmtId="0" fontId="0" fillId="0" borderId="2" xfId="0" applyBorder="1" applyAlignment="1">
      <alignment horizontal="center"/>
    </xf>
    <xf numFmtId="43" fontId="0" fillId="0" borderId="0" xfId="0" applyNumberFormat="1" applyAlignment="1">
      <alignment horizontal="left"/>
    </xf>
    <xf numFmtId="43" fontId="0" fillId="0" borderId="0" xfId="1" applyFont="1"/>
    <xf numFmtId="0" fontId="0" fillId="0" borderId="0" xfId="1" applyNumberFormat="1" applyFont="1"/>
    <xf numFmtId="43" fontId="2" fillId="0" borderId="22" xfId="1" applyFont="1" applyBorder="1" applyAlignment="1">
      <alignment horizontal="center" wrapText="1"/>
    </xf>
    <xf numFmtId="43" fontId="2" fillId="0" borderId="23" xfId="1" applyFont="1" applyBorder="1" applyAlignment="1">
      <alignment horizontal="center" wrapText="1"/>
    </xf>
    <xf numFmtId="43" fontId="2" fillId="0" borderId="24" xfId="1" applyFont="1" applyBorder="1" applyAlignment="1">
      <alignment horizontal="center" wrapText="1"/>
    </xf>
    <xf numFmtId="0" fontId="2" fillId="0" borderId="0" xfId="0" applyFont="1"/>
    <xf numFmtId="0" fontId="2" fillId="2" borderId="0" xfId="0" applyFont="1" applyFill="1"/>
    <xf numFmtId="0" fontId="0" fillId="0" borderId="0" xfId="0" applyAlignment="1">
      <alignment horizontal="left"/>
    </xf>
    <xf numFmtId="0" fontId="5" fillId="0" borderId="0" xfId="0" applyFont="1"/>
    <xf numFmtId="0" fontId="7" fillId="0" borderId="0" xfId="0" applyFont="1" applyAlignment="1">
      <alignment horizontal="center"/>
    </xf>
    <xf numFmtId="0" fontId="8" fillId="0" borderId="0" xfId="0" applyFont="1" applyAlignment="1">
      <alignment horizontal="left"/>
    </xf>
    <xf numFmtId="0" fontId="8" fillId="0" borderId="0" xfId="0" applyFont="1" applyAlignment="1">
      <alignment horizontal="left" vertical="justify" wrapText="1"/>
    </xf>
    <xf numFmtId="0" fontId="0" fillId="0" borderId="0" xfId="0" applyAlignment="1">
      <alignment horizontal="left" vertical="justify"/>
    </xf>
    <xf numFmtId="0" fontId="8" fillId="0" borderId="0" xfId="0" applyFont="1" applyAlignment="1">
      <alignment vertical="center"/>
    </xf>
    <xf numFmtId="0" fontId="10" fillId="0" borderId="0" xfId="0" applyFont="1" applyAlignment="1">
      <alignment horizontal="left" vertical="justify" wrapText="1"/>
    </xf>
    <xf numFmtId="0" fontId="11" fillId="0" borderId="0" xfId="0" applyFont="1" applyAlignment="1">
      <alignment horizontal="center" vertical="justify"/>
    </xf>
    <xf numFmtId="0" fontId="11" fillId="0" borderId="0" xfId="0" applyFont="1" applyAlignment="1">
      <alignment horizontal="center"/>
    </xf>
    <xf numFmtId="0" fontId="12" fillId="0" borderId="0" xfId="0" applyFont="1"/>
    <xf numFmtId="0" fontId="5" fillId="0" borderId="2" xfId="0" applyFont="1" applyBorder="1" applyAlignment="1">
      <alignment horizontal="center" wrapText="1"/>
    </xf>
    <xf numFmtId="0" fontId="5" fillId="0" borderId="0" xfId="0" applyFont="1" applyAlignment="1">
      <alignment wrapText="1"/>
    </xf>
    <xf numFmtId="0" fontId="9" fillId="0" borderId="2" xfId="0" applyFont="1" applyBorder="1" applyAlignment="1">
      <alignment horizontal="center" vertical="center" wrapText="1"/>
    </xf>
    <xf numFmtId="44" fontId="9" fillId="0" borderId="2" xfId="0" applyNumberFormat="1" applyFont="1" applyBorder="1" applyAlignment="1">
      <alignment horizontal="center" vertical="center" wrapText="1"/>
    </xf>
    <xf numFmtId="44" fontId="0" fillId="0" borderId="0" xfId="0" applyNumberFormat="1"/>
    <xf numFmtId="0" fontId="8" fillId="0" borderId="0" xfId="0" applyFont="1" applyAlignment="1">
      <alignment horizontal="left" vertical="center"/>
    </xf>
    <xf numFmtId="0" fontId="9" fillId="0" borderId="0" xfId="0" applyFont="1" applyAlignment="1">
      <alignment horizontal="left" vertical="center"/>
    </xf>
    <xf numFmtId="0" fontId="8" fillId="0" borderId="0" xfId="0" applyFont="1" applyAlignment="1">
      <alignment horizontal="left" vertical="center" wrapText="1"/>
    </xf>
    <xf numFmtId="0" fontId="9" fillId="0" borderId="0" xfId="0" applyFont="1" applyAlignment="1">
      <alignment horizontal="left" vertical="center" wrapText="1"/>
    </xf>
    <xf numFmtId="43" fontId="11" fillId="0" borderId="0" xfId="1" applyFont="1" applyAlignment="1">
      <alignment horizontal="center" vertical="justify"/>
    </xf>
    <xf numFmtId="43" fontId="11" fillId="0" borderId="0" xfId="1" applyFont="1" applyBorder="1" applyAlignment="1">
      <alignment horizontal="center" vertical="justify"/>
    </xf>
    <xf numFmtId="44" fontId="9" fillId="0" borderId="2" xfId="2" applyFont="1" applyFill="1" applyBorder="1" applyAlignment="1">
      <alignment horizontal="center" vertical="center" wrapText="1"/>
    </xf>
    <xf numFmtId="43" fontId="0" fillId="3" borderId="10" xfId="1" applyFont="1" applyFill="1" applyBorder="1"/>
    <xf numFmtId="43" fontId="0" fillId="3" borderId="1" xfId="1" applyFont="1" applyFill="1" applyBorder="1"/>
    <xf numFmtId="43" fontId="0" fillId="3" borderId="2" xfId="1" applyFont="1" applyFill="1" applyBorder="1"/>
    <xf numFmtId="164" fontId="0" fillId="3" borderId="1" xfId="1" applyNumberFormat="1" applyFont="1" applyFill="1" applyBorder="1"/>
    <xf numFmtId="164" fontId="0" fillId="3" borderId="2" xfId="1" applyNumberFormat="1" applyFont="1" applyFill="1" applyBorder="1"/>
    <xf numFmtId="43" fontId="0" fillId="3" borderId="9" xfId="1" applyFont="1" applyFill="1" applyBorder="1"/>
    <xf numFmtId="0" fontId="3" fillId="0" borderId="2" xfId="0" applyFont="1" applyBorder="1" applyAlignment="1">
      <alignment horizontal="center" vertical="center"/>
    </xf>
    <xf numFmtId="0" fontId="14" fillId="0" borderId="2" xfId="0" applyFont="1" applyBorder="1" applyAlignment="1">
      <alignment horizontal="left" vertical="center"/>
    </xf>
    <xf numFmtId="49" fontId="14" fillId="0" borderId="2" xfId="0" applyNumberFormat="1" applyFont="1" applyBorder="1" applyAlignment="1">
      <alignment horizontal="left" vertical="center"/>
    </xf>
    <xf numFmtId="0" fontId="14" fillId="0" borderId="2" xfId="0" applyFont="1" applyBorder="1" applyAlignment="1">
      <alignment vertical="center"/>
    </xf>
    <xf numFmtId="0" fontId="13" fillId="0" borderId="0" xfId="0" applyFont="1"/>
    <xf numFmtId="0" fontId="14" fillId="0" borderId="2" xfId="0" quotePrefix="1" applyFont="1" applyBorder="1" applyAlignment="1">
      <alignment horizontal="center" vertical="center"/>
    </xf>
    <xf numFmtId="0" fontId="14" fillId="0" borderId="2" xfId="0" applyFont="1" applyBorder="1" applyAlignment="1">
      <alignment horizontal="center" vertical="center"/>
    </xf>
    <xf numFmtId="0" fontId="14" fillId="0" borderId="26" xfId="0" applyFont="1" applyBorder="1" applyAlignment="1">
      <alignment vertical="center"/>
    </xf>
    <xf numFmtId="49" fontId="14" fillId="0" borderId="2" xfId="0" applyNumberFormat="1" applyFont="1" applyBorder="1" applyAlignment="1">
      <alignment horizontal="center" vertical="center"/>
    </xf>
    <xf numFmtId="49" fontId="14" fillId="0" borderId="1" xfId="0" applyNumberFormat="1" applyFont="1" applyBorder="1" applyAlignment="1">
      <alignment horizontal="left" vertical="center"/>
    </xf>
    <xf numFmtId="43" fontId="0" fillId="0" borderId="0" xfId="1" applyFont="1" applyAlignment="1">
      <alignment horizontal="center" wrapText="1"/>
    </xf>
    <xf numFmtId="0" fontId="4" fillId="0" borderId="0" xfId="0" applyFont="1" applyAlignment="1">
      <alignment horizontal="center"/>
    </xf>
    <xf numFmtId="0" fontId="2" fillId="0" borderId="0" xfId="0" applyFont="1" applyAlignment="1">
      <alignment horizontal="center"/>
    </xf>
    <xf numFmtId="43" fontId="2" fillId="0" borderId="3" xfId="1" applyFont="1" applyBorder="1" applyAlignment="1">
      <alignment horizontal="center" wrapText="1"/>
    </xf>
    <xf numFmtId="43" fontId="0" fillId="3" borderId="7" xfId="1" applyFont="1" applyFill="1" applyBorder="1"/>
    <xf numFmtId="0" fontId="6" fillId="0" borderId="0" xfId="0" applyFont="1" applyAlignment="1">
      <alignment horizontal="center"/>
    </xf>
    <xf numFmtId="0" fontId="0" fillId="0" borderId="0" xfId="0" applyAlignment="1">
      <alignment horizontal="center"/>
    </xf>
    <xf numFmtId="44" fontId="9" fillId="0" borderId="26" xfId="0" applyNumberFormat="1" applyFont="1" applyBorder="1" applyAlignment="1">
      <alignment horizontal="center" vertical="center" wrapText="1"/>
    </xf>
    <xf numFmtId="44" fontId="9" fillId="0" borderId="26" xfId="2" applyFont="1" applyFill="1" applyBorder="1" applyAlignment="1">
      <alignment horizontal="center" vertical="center" wrapText="1"/>
    </xf>
    <xf numFmtId="44" fontId="9" fillId="3" borderId="40" xfId="0" applyNumberFormat="1" applyFont="1" applyFill="1" applyBorder="1" applyAlignment="1">
      <alignment horizontal="center" vertical="center" wrapText="1"/>
    </xf>
    <xf numFmtId="1" fontId="5" fillId="0" borderId="36" xfId="2" applyNumberFormat="1" applyFont="1" applyFill="1" applyBorder="1" applyAlignment="1">
      <alignment horizontal="center" vertical="center"/>
    </xf>
    <xf numFmtId="1" fontId="5" fillId="0" borderId="37" xfId="2" applyNumberFormat="1" applyFont="1" applyFill="1" applyBorder="1" applyAlignment="1">
      <alignment horizontal="center" vertical="center"/>
    </xf>
    <xf numFmtId="1" fontId="5" fillId="0" borderId="38" xfId="2" applyNumberFormat="1" applyFont="1" applyFill="1" applyBorder="1" applyAlignment="1">
      <alignment horizontal="center" vertical="center"/>
    </xf>
    <xf numFmtId="0" fontId="0" fillId="0" borderId="2" xfId="0" applyBorder="1"/>
    <xf numFmtId="43" fontId="0" fillId="0" borderId="2" xfId="1" applyFont="1" applyBorder="1"/>
    <xf numFmtId="1" fontId="5" fillId="0" borderId="37" xfId="0" applyNumberFormat="1" applyFont="1" applyBorder="1" applyAlignment="1">
      <alignment horizontal="center" vertical="center"/>
    </xf>
    <xf numFmtId="44" fontId="9" fillId="0" borderId="40" xfId="0" applyNumberFormat="1" applyFont="1" applyBorder="1" applyAlignment="1">
      <alignment horizontal="center" vertical="center" wrapText="1"/>
    </xf>
    <xf numFmtId="0" fontId="9" fillId="4" borderId="0" xfId="0" applyFont="1" applyFill="1" applyAlignment="1">
      <alignment horizontal="left" vertical="center"/>
    </xf>
    <xf numFmtId="0" fontId="2" fillId="0" borderId="0" xfId="0" applyFont="1" applyAlignment="1">
      <alignment horizontal="left" vertical="top"/>
    </xf>
    <xf numFmtId="0" fontId="8" fillId="0" borderId="0" xfId="0" applyFont="1" applyAlignment="1">
      <alignment horizontal="left" vertical="top" wrapText="1"/>
    </xf>
    <xf numFmtId="0" fontId="9" fillId="0" borderId="0" xfId="0" applyFont="1" applyAlignment="1">
      <alignment horizontal="left" wrapText="1"/>
    </xf>
    <xf numFmtId="1" fontId="5" fillId="0" borderId="29" xfId="2" applyNumberFormat="1" applyFont="1" applyFill="1" applyBorder="1" applyAlignment="1">
      <alignment horizontal="center" vertical="center"/>
    </xf>
    <xf numFmtId="1" fontId="5" fillId="0" borderId="32" xfId="0" applyNumberFormat="1" applyFont="1" applyBorder="1" applyAlignment="1">
      <alignment horizontal="center" vertical="center"/>
    </xf>
    <xf numFmtId="0" fontId="9" fillId="0" borderId="3" xfId="0" applyFont="1" applyBorder="1" applyAlignment="1">
      <alignment horizontal="center" vertical="center" wrapText="1"/>
    </xf>
    <xf numFmtId="44" fontId="5" fillId="0" borderId="1" xfId="2" applyFont="1" applyFill="1" applyBorder="1" applyAlignment="1">
      <alignment vertical="center"/>
    </xf>
    <xf numFmtId="44" fontId="5" fillId="0" borderId="45" xfId="2" applyFont="1" applyFill="1" applyBorder="1" applyAlignment="1">
      <alignment vertical="center"/>
    </xf>
    <xf numFmtId="44" fontId="5" fillId="0" borderId="46" xfId="2" applyFont="1" applyFill="1" applyBorder="1" applyAlignment="1">
      <alignment vertical="center"/>
    </xf>
    <xf numFmtId="44" fontId="5" fillId="5" borderId="46" xfId="2" applyFont="1" applyFill="1" applyBorder="1" applyAlignment="1">
      <alignment vertical="center"/>
    </xf>
    <xf numFmtId="44" fontId="5" fillId="0" borderId="0" xfId="0" applyNumberFormat="1" applyFont="1"/>
    <xf numFmtId="0" fontId="0" fillId="6" borderId="0" xfId="0" applyFill="1"/>
    <xf numFmtId="0" fontId="0" fillId="6" borderId="2" xfId="0" applyFill="1" applyBorder="1" applyAlignment="1">
      <alignment horizontal="center" wrapText="1"/>
    </xf>
    <xf numFmtId="43" fontId="0" fillId="6" borderId="2" xfId="0" applyNumberFormat="1" applyFill="1" applyBorder="1"/>
    <xf numFmtId="43" fontId="13" fillId="0" borderId="2" xfId="1" applyFont="1" applyBorder="1"/>
    <xf numFmtId="43" fontId="13" fillId="0" borderId="2" xfId="0" applyNumberFormat="1" applyFont="1" applyBorder="1"/>
    <xf numFmtId="0" fontId="13" fillId="0" borderId="2" xfId="0" applyFont="1" applyBorder="1"/>
    <xf numFmtId="0" fontId="2" fillId="0" borderId="0" xfId="0" applyFont="1" applyAlignment="1">
      <alignment wrapText="1"/>
    </xf>
    <xf numFmtId="43" fontId="0" fillId="7" borderId="9" xfId="1" applyFont="1" applyFill="1" applyBorder="1"/>
    <xf numFmtId="43" fontId="0" fillId="7" borderId="10" xfId="1" applyFont="1" applyFill="1" applyBorder="1"/>
    <xf numFmtId="43" fontId="2" fillId="5" borderId="5" xfId="1" applyFont="1" applyFill="1" applyBorder="1" applyAlignment="1">
      <alignment horizontal="center" wrapText="1"/>
    </xf>
    <xf numFmtId="43" fontId="2" fillId="5" borderId="14" xfId="1" applyFont="1" applyFill="1" applyBorder="1" applyAlignment="1">
      <alignment horizontal="center" wrapText="1"/>
    </xf>
    <xf numFmtId="43" fontId="0" fillId="5" borderId="1" xfId="1" applyFont="1" applyFill="1" applyBorder="1"/>
    <xf numFmtId="43" fontId="3" fillId="5" borderId="4" xfId="1" applyFont="1" applyFill="1" applyBorder="1" applyAlignment="1">
      <alignment horizontal="center" wrapText="1"/>
    </xf>
    <xf numFmtId="43" fontId="0" fillId="5" borderId="7" xfId="1" applyFont="1" applyFill="1" applyBorder="1"/>
    <xf numFmtId="43" fontId="2" fillId="5" borderId="13" xfId="1" applyFont="1" applyFill="1" applyBorder="1" applyAlignment="1">
      <alignment horizontal="center" wrapText="1"/>
    </xf>
    <xf numFmtId="43" fontId="0" fillId="5" borderId="9" xfId="1" applyFont="1" applyFill="1" applyBorder="1"/>
    <xf numFmtId="43" fontId="3" fillId="5" borderId="15" xfId="1" applyFont="1" applyFill="1" applyBorder="1" applyAlignment="1">
      <alignment horizontal="center" wrapText="1"/>
    </xf>
    <xf numFmtId="43" fontId="2" fillId="5" borderId="8" xfId="1" applyFont="1" applyFill="1" applyBorder="1" applyAlignment="1">
      <alignment horizontal="center" wrapText="1"/>
    </xf>
    <xf numFmtId="43" fontId="2" fillId="5" borderId="24" xfId="1" applyFont="1" applyFill="1" applyBorder="1" applyAlignment="1">
      <alignment horizontal="center" wrapText="1"/>
    </xf>
    <xf numFmtId="43" fontId="2" fillId="5" borderId="23" xfId="1" applyFont="1" applyFill="1" applyBorder="1" applyAlignment="1">
      <alignment horizontal="center" wrapText="1"/>
    </xf>
    <xf numFmtId="43" fontId="2" fillId="5" borderId="4" xfId="1" applyFont="1" applyFill="1" applyBorder="1" applyAlignment="1">
      <alignment horizontal="center" wrapText="1"/>
    </xf>
    <xf numFmtId="43" fontId="2" fillId="5" borderId="15" xfId="1" applyFont="1" applyFill="1" applyBorder="1" applyAlignment="1">
      <alignment horizontal="center" wrapText="1"/>
    </xf>
    <xf numFmtId="0" fontId="3" fillId="3" borderId="2" xfId="0" applyFont="1" applyFill="1" applyBorder="1" applyAlignment="1">
      <alignment horizontal="center" vertical="center"/>
    </xf>
    <xf numFmtId="0" fontId="14" fillId="3" borderId="2" xfId="0" quotePrefix="1" applyFont="1" applyFill="1" applyBorder="1" applyAlignment="1">
      <alignment horizontal="center" vertical="center"/>
    </xf>
    <xf numFmtId="0" fontId="14" fillId="3" borderId="2" xfId="0" applyFont="1" applyFill="1" applyBorder="1" applyAlignment="1">
      <alignment horizontal="center" vertical="center"/>
    </xf>
    <xf numFmtId="0" fontId="13" fillId="8" borderId="0" xfId="0" applyFont="1" applyFill="1"/>
    <xf numFmtId="0" fontId="14" fillId="8" borderId="2" xfId="0" applyFont="1" applyFill="1" applyBorder="1" applyAlignment="1">
      <alignment horizontal="center" vertical="center"/>
    </xf>
    <xf numFmtId="49" fontId="19" fillId="0" borderId="2" xfId="0" applyNumberFormat="1" applyFont="1" applyBorder="1" applyAlignment="1">
      <alignment vertical="center" wrapText="1"/>
    </xf>
    <xf numFmtId="0" fontId="14" fillId="8" borderId="2" xfId="0" applyFont="1" applyFill="1" applyBorder="1" applyAlignment="1">
      <alignment vertical="center"/>
    </xf>
    <xf numFmtId="0" fontId="15" fillId="0" borderId="26" xfId="0" applyFont="1" applyBorder="1" applyAlignment="1">
      <alignment horizontal="center" vertical="center"/>
    </xf>
    <xf numFmtId="49" fontId="14" fillId="0" borderId="26" xfId="0" applyNumberFormat="1" applyFont="1" applyBorder="1" applyAlignment="1">
      <alignment horizontal="center" vertical="center"/>
    </xf>
    <xf numFmtId="0" fontId="15" fillId="0" borderId="5" xfId="0" applyFont="1" applyBorder="1" applyAlignment="1">
      <alignment horizontal="center" vertical="center"/>
    </xf>
    <xf numFmtId="49" fontId="14" fillId="0" borderId="5" xfId="0" applyNumberFormat="1" applyFont="1" applyBorder="1" applyAlignment="1">
      <alignment horizontal="center" vertical="center"/>
    </xf>
    <xf numFmtId="0" fontId="14" fillId="0" borderId="1" xfId="0" applyFont="1" applyBorder="1" applyAlignment="1">
      <alignment vertical="center"/>
    </xf>
    <xf numFmtId="0" fontId="13" fillId="3" borderId="0" xfId="0" applyFont="1" applyFill="1"/>
    <xf numFmtId="14" fontId="0" fillId="0" borderId="0" xfId="0" quotePrefix="1" applyNumberFormat="1"/>
    <xf numFmtId="164" fontId="3" fillId="5" borderId="5" xfId="1" applyNumberFormat="1" applyFont="1" applyFill="1" applyBorder="1" applyAlignment="1">
      <alignment horizontal="center" wrapText="1"/>
    </xf>
    <xf numFmtId="164" fontId="3" fillId="5" borderId="14" xfId="1" applyNumberFormat="1" applyFont="1" applyFill="1" applyBorder="1" applyAlignment="1">
      <alignment horizontal="center" wrapText="1"/>
    </xf>
    <xf numFmtId="164" fontId="0" fillId="5" borderId="1" xfId="1" applyNumberFormat="1" applyFont="1" applyFill="1" applyBorder="1"/>
    <xf numFmtId="164" fontId="0" fillId="5" borderId="2" xfId="1" applyNumberFormat="1" applyFont="1" applyFill="1" applyBorder="1"/>
    <xf numFmtId="14" fontId="0" fillId="0" borderId="0" xfId="0" applyNumberFormat="1"/>
    <xf numFmtId="0" fontId="22" fillId="0" borderId="0" xfId="0" applyFont="1"/>
    <xf numFmtId="0" fontId="4" fillId="0" borderId="0" xfId="0" applyFont="1" applyAlignment="1">
      <alignment horizontal="left"/>
    </xf>
    <xf numFmtId="0" fontId="23" fillId="0" borderId="0" xfId="0" applyFont="1"/>
    <xf numFmtId="0" fontId="24" fillId="0" borderId="0" xfId="0" applyFont="1"/>
    <xf numFmtId="0" fontId="25" fillId="0" borderId="0" xfId="0" applyFont="1"/>
    <xf numFmtId="0" fontId="26" fillId="0" borderId="0" xfId="0" applyFont="1"/>
    <xf numFmtId="1" fontId="5" fillId="0" borderId="2" xfId="0" applyNumberFormat="1" applyFont="1" applyBorder="1" applyAlignment="1">
      <alignment horizontal="center" vertical="center"/>
    </xf>
    <xf numFmtId="0" fontId="5" fillId="0" borderId="2" xfId="0" applyFont="1" applyBorder="1" applyAlignment="1">
      <alignment horizontal="center" vertical="center"/>
    </xf>
    <xf numFmtId="0" fontId="5" fillId="0" borderId="26" xfId="0" applyFont="1" applyBorder="1" applyAlignment="1">
      <alignment horizontal="center" vertical="center"/>
    </xf>
    <xf numFmtId="1" fontId="5" fillId="0" borderId="36" xfId="2" applyNumberFormat="1" applyFont="1" applyFill="1" applyBorder="1" applyAlignment="1">
      <alignment horizontal="center" vertical="center"/>
    </xf>
    <xf numFmtId="1" fontId="5" fillId="0" borderId="38" xfId="2" applyNumberFormat="1" applyFont="1" applyFill="1" applyBorder="1" applyAlignment="1">
      <alignment horizontal="center" vertical="center"/>
    </xf>
    <xf numFmtId="1" fontId="5" fillId="0" borderId="37" xfId="2" applyNumberFormat="1" applyFont="1" applyFill="1" applyBorder="1" applyAlignment="1">
      <alignment horizontal="center" vertical="center"/>
    </xf>
    <xf numFmtId="0" fontId="5" fillId="0" borderId="39" xfId="0" applyFont="1" applyBorder="1" applyAlignment="1">
      <alignment horizontal="center" vertical="center"/>
    </xf>
    <xf numFmtId="0" fontId="5" fillId="0" borderId="16"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5" borderId="20"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11" xfId="0" applyFont="1" applyFill="1" applyBorder="1" applyAlignment="1">
      <alignment horizontal="center" vertical="center"/>
    </xf>
    <xf numFmtId="0" fontId="6" fillId="0" borderId="0" xfId="0" applyFont="1" applyAlignment="1">
      <alignment horizontal="center"/>
    </xf>
    <xf numFmtId="0" fontId="9" fillId="4" borderId="18" xfId="0" applyFont="1" applyFill="1" applyBorder="1" applyAlignment="1">
      <alignment horizontal="left" vertical="center" wrapText="1"/>
    </xf>
    <xf numFmtId="0" fontId="9" fillId="4" borderId="25" xfId="0" applyFont="1" applyFill="1" applyBorder="1" applyAlignment="1">
      <alignment horizontal="left" vertical="center" wrapText="1"/>
    </xf>
    <xf numFmtId="0" fontId="9" fillId="4" borderId="19" xfId="0" applyFont="1" applyFill="1" applyBorder="1" applyAlignment="1">
      <alignment horizontal="left" vertical="center" wrapText="1"/>
    </xf>
    <xf numFmtId="0" fontId="9" fillId="4" borderId="18" xfId="0" applyFont="1" applyFill="1" applyBorder="1" applyAlignment="1">
      <alignment horizontal="left" vertical="center"/>
    </xf>
    <xf numFmtId="0" fontId="9" fillId="4" borderId="25" xfId="0" applyFont="1" applyFill="1" applyBorder="1" applyAlignment="1">
      <alignment horizontal="left" vertical="center"/>
    </xf>
    <xf numFmtId="0" fontId="9" fillId="4" borderId="19" xfId="0" applyFont="1" applyFill="1" applyBorder="1" applyAlignment="1">
      <alignment horizontal="left" vertical="center"/>
    </xf>
    <xf numFmtId="0" fontId="5" fillId="0" borderId="34" xfId="0" applyFont="1" applyBorder="1" applyAlignment="1">
      <alignment vertical="center" wrapText="1"/>
    </xf>
    <xf numFmtId="0" fontId="5" fillId="0" borderId="35" xfId="0" applyFont="1" applyBorder="1" applyAlignment="1">
      <alignment vertical="center" wrapText="1"/>
    </xf>
    <xf numFmtId="44" fontId="5" fillId="0" borderId="34" xfId="2" applyFont="1" applyFill="1" applyBorder="1" applyAlignment="1">
      <alignment vertical="center"/>
    </xf>
    <xf numFmtId="44" fontId="5" fillId="0" borderId="35" xfId="2" applyFont="1" applyFill="1" applyBorder="1" applyAlignment="1">
      <alignment vertical="center"/>
    </xf>
    <xf numFmtId="44" fontId="5" fillId="0" borderId="26" xfId="2" applyFont="1" applyFill="1" applyBorder="1" applyAlignment="1">
      <alignment vertical="center"/>
    </xf>
    <xf numFmtId="44" fontId="5" fillId="0" borderId="1" xfId="2" applyFont="1" applyFill="1" applyBorder="1" applyAlignment="1">
      <alignment vertical="center"/>
    </xf>
    <xf numFmtId="0" fontId="5" fillId="0" borderId="0" xfId="0" applyFont="1" applyAlignment="1">
      <alignment horizontal="center" wrapText="1"/>
    </xf>
    <xf numFmtId="0" fontId="5" fillId="0" borderId="33" xfId="0" applyFont="1" applyBorder="1" applyAlignment="1">
      <alignment horizontal="center" wrapText="1"/>
    </xf>
    <xf numFmtId="0" fontId="9" fillId="0" borderId="16" xfId="0" applyFont="1" applyBorder="1" applyAlignment="1">
      <alignment horizontal="left"/>
    </xf>
    <xf numFmtId="0" fontId="9" fillId="0" borderId="30" xfId="0" applyFont="1" applyBorder="1" applyAlignment="1">
      <alignment horizontal="left"/>
    </xf>
    <xf numFmtId="0" fontId="9" fillId="0" borderId="31" xfId="0" applyFont="1" applyBorder="1" applyAlignment="1">
      <alignment horizontal="left"/>
    </xf>
    <xf numFmtId="0" fontId="9" fillId="0" borderId="32" xfId="0" applyFont="1" applyBorder="1" applyAlignment="1">
      <alignment horizontal="left" wrapText="1"/>
    </xf>
    <xf numFmtId="0" fontId="9" fillId="0" borderId="30" xfId="0" applyFont="1" applyBorder="1" applyAlignment="1">
      <alignment horizontal="left" wrapText="1"/>
    </xf>
    <xf numFmtId="0" fontId="9" fillId="0" borderId="17" xfId="0" applyFont="1" applyBorder="1" applyAlignment="1">
      <alignment horizontal="left" wrapText="1"/>
    </xf>
    <xf numFmtId="1" fontId="5" fillId="3" borderId="36" xfId="0" applyNumberFormat="1" applyFont="1" applyFill="1" applyBorder="1" applyAlignment="1">
      <alignment horizontal="center" vertical="center"/>
    </xf>
    <xf numFmtId="1" fontId="5" fillId="3" borderId="32" xfId="0" applyNumberFormat="1" applyFont="1" applyFill="1" applyBorder="1" applyAlignment="1">
      <alignment horizontal="center" vertical="center"/>
    </xf>
    <xf numFmtId="0" fontId="5" fillId="0" borderId="33" xfId="0" applyFont="1" applyBorder="1" applyAlignment="1">
      <alignment vertical="center" wrapText="1"/>
    </xf>
    <xf numFmtId="44" fontId="5" fillId="0" borderId="5" xfId="2" applyFont="1" applyFill="1" applyBorder="1" applyAlignment="1">
      <alignment vertical="center"/>
    </xf>
    <xf numFmtId="0" fontId="5" fillId="0" borderId="31" xfId="0" applyFont="1" applyBorder="1" applyAlignment="1">
      <alignment vertical="center" wrapText="1"/>
    </xf>
    <xf numFmtId="44" fontId="5" fillId="3" borderId="34" xfId="2" applyFont="1" applyFill="1" applyBorder="1" applyAlignment="1">
      <alignment vertical="center"/>
    </xf>
    <xf numFmtId="44" fontId="5" fillId="3" borderId="31" xfId="2" applyFont="1" applyFill="1" applyBorder="1" applyAlignment="1">
      <alignment vertical="center"/>
    </xf>
    <xf numFmtId="44" fontId="5" fillId="0" borderId="41" xfId="2" applyFont="1" applyFill="1" applyBorder="1" applyAlignment="1">
      <alignment vertical="center"/>
    </xf>
    <xf numFmtId="44" fontId="5" fillId="3" borderId="26" xfId="2" applyFont="1" applyFill="1" applyBorder="1" applyAlignment="1">
      <alignment vertical="center"/>
    </xf>
    <xf numFmtId="44" fontId="5" fillId="3" borderId="41" xfId="2" applyFont="1" applyFill="1" applyBorder="1" applyAlignment="1">
      <alignment vertical="center"/>
    </xf>
    <xf numFmtId="0" fontId="5" fillId="0" borderId="27" xfId="0" applyFont="1" applyBorder="1" applyAlignment="1">
      <alignment vertical="center" wrapText="1"/>
    </xf>
    <xf numFmtId="0" fontId="5" fillId="0" borderId="0" xfId="0" applyFont="1" applyAlignment="1">
      <alignment vertical="center" wrapText="1"/>
    </xf>
    <xf numFmtId="1" fontId="5" fillId="5" borderId="29" xfId="0" applyNumberFormat="1" applyFont="1" applyFill="1" applyBorder="1" applyAlignment="1">
      <alignment horizontal="center" vertical="center"/>
    </xf>
    <xf numFmtId="1" fontId="5" fillId="5" borderId="38" xfId="0" applyNumberFormat="1" applyFont="1" applyFill="1" applyBorder="1" applyAlignment="1">
      <alignment horizontal="center" vertical="center"/>
    </xf>
    <xf numFmtId="1" fontId="5" fillId="5" borderId="37" xfId="0" applyNumberFormat="1" applyFont="1" applyFill="1" applyBorder="1" applyAlignment="1">
      <alignment horizontal="center" vertical="center"/>
    </xf>
    <xf numFmtId="0" fontId="8" fillId="0" borderId="20" xfId="0" applyFont="1" applyBorder="1" applyAlignment="1">
      <alignment horizontal="left" vertical="top"/>
    </xf>
    <xf numFmtId="0" fontId="8" fillId="0" borderId="27" xfId="0" applyFont="1" applyBorder="1" applyAlignment="1">
      <alignment horizontal="left" vertical="top"/>
    </xf>
    <xf numFmtId="0" fontId="8" fillId="0" borderId="28" xfId="0" applyFont="1" applyBorder="1" applyAlignment="1">
      <alignment horizontal="left" vertical="top"/>
    </xf>
    <xf numFmtId="0" fontId="8" fillId="0" borderId="16" xfId="0" applyFont="1" applyBorder="1" applyAlignment="1">
      <alignment horizontal="left" vertical="top"/>
    </xf>
    <xf numFmtId="0" fontId="8" fillId="0" borderId="30" xfId="0" applyFont="1" applyBorder="1" applyAlignment="1">
      <alignment horizontal="left" vertical="top"/>
    </xf>
    <xf numFmtId="0" fontId="8" fillId="0" borderId="31" xfId="0" applyFont="1" applyBorder="1" applyAlignment="1">
      <alignment horizontal="left" vertical="top"/>
    </xf>
    <xf numFmtId="44" fontId="9" fillId="5" borderId="28" xfId="2" applyFont="1" applyFill="1" applyBorder="1" applyAlignment="1">
      <alignment horizontal="center" vertical="center" wrapText="1"/>
    </xf>
    <xf numFmtId="44" fontId="9" fillId="5" borderId="35" xfId="2" applyFont="1" applyFill="1" applyBorder="1" applyAlignment="1">
      <alignment horizontal="center" vertical="center" wrapText="1"/>
    </xf>
    <xf numFmtId="0" fontId="5" fillId="0" borderId="40" xfId="0" applyFont="1" applyBorder="1" applyAlignment="1">
      <alignment horizontal="center" vertical="center"/>
    </xf>
    <xf numFmtId="0" fontId="2" fillId="0" borderId="29" xfId="0" applyFont="1" applyBorder="1" applyAlignment="1">
      <alignment horizontal="left" vertical="top"/>
    </xf>
    <xf numFmtId="0" fontId="2" fillId="0" borderId="27" xfId="0" applyFont="1" applyBorder="1" applyAlignment="1">
      <alignment horizontal="left" vertical="top"/>
    </xf>
    <xf numFmtId="0" fontId="2" fillId="0" borderId="21" xfId="0" applyFont="1" applyBorder="1" applyAlignment="1">
      <alignment horizontal="left" vertical="top"/>
    </xf>
    <xf numFmtId="0" fontId="2" fillId="0" borderId="32" xfId="0" applyFont="1" applyBorder="1" applyAlignment="1">
      <alignment horizontal="left" vertical="top"/>
    </xf>
    <xf numFmtId="0" fontId="2" fillId="0" borderId="30" xfId="0" applyFont="1" applyBorder="1" applyAlignment="1">
      <alignment horizontal="left" vertical="top"/>
    </xf>
    <xf numFmtId="0" fontId="2" fillId="0" borderId="17" xfId="0" applyFont="1" applyBorder="1" applyAlignment="1">
      <alignment horizontal="left" vertical="top"/>
    </xf>
    <xf numFmtId="0" fontId="8" fillId="0" borderId="29" xfId="0" applyFont="1" applyBorder="1" applyAlignment="1">
      <alignment horizontal="left" vertical="top" wrapText="1"/>
    </xf>
    <xf numFmtId="0" fontId="8" fillId="0" borderId="27" xfId="0" applyFont="1" applyBorder="1" applyAlignment="1">
      <alignment horizontal="left" vertical="top" wrapText="1"/>
    </xf>
    <xf numFmtId="0" fontId="8" fillId="0" borderId="21" xfId="0" applyFont="1" applyBorder="1" applyAlignment="1">
      <alignment horizontal="left" vertical="top" wrapText="1"/>
    </xf>
    <xf numFmtId="1" fontId="5" fillId="5" borderId="42" xfId="0" applyNumberFormat="1" applyFont="1" applyFill="1" applyBorder="1" applyAlignment="1">
      <alignment horizontal="center" vertical="center"/>
    </xf>
    <xf numFmtId="1" fontId="5" fillId="5" borderId="7" xfId="0" applyNumberFormat="1" applyFont="1" applyFill="1" applyBorder="1" applyAlignment="1">
      <alignment horizontal="center" vertical="center"/>
    </xf>
    <xf numFmtId="0" fontId="5" fillId="5" borderId="43" xfId="0" applyFont="1" applyFill="1" applyBorder="1" applyAlignment="1">
      <alignment horizontal="center" vertical="center"/>
    </xf>
    <xf numFmtId="1" fontId="5" fillId="0" borderId="43" xfId="0" applyNumberFormat="1" applyFont="1" applyBorder="1" applyAlignment="1">
      <alignment horizontal="center" vertical="center"/>
    </xf>
    <xf numFmtId="0" fontId="5" fillId="0" borderId="44" xfId="0" applyFont="1" applyBorder="1" applyAlignment="1">
      <alignment horizontal="center" vertical="center"/>
    </xf>
    <xf numFmtId="1" fontId="5" fillId="0" borderId="26" xfId="2" applyNumberFormat="1" applyFont="1" applyFill="1" applyBorder="1" applyAlignment="1">
      <alignment horizontal="center" vertical="center"/>
    </xf>
    <xf numFmtId="1" fontId="5" fillId="0" borderId="1" xfId="2" applyNumberFormat="1" applyFont="1" applyFill="1" applyBorder="1" applyAlignment="1">
      <alignment horizontal="center" vertical="center"/>
    </xf>
    <xf numFmtId="0" fontId="2" fillId="0" borderId="47" xfId="0" applyFont="1" applyBorder="1" applyAlignment="1">
      <alignment horizontal="center"/>
    </xf>
    <xf numFmtId="0" fontId="4" fillId="0" borderId="0" xfId="0" applyFont="1" applyAlignment="1">
      <alignment horizontal="center"/>
    </xf>
    <xf numFmtId="0" fontId="0" fillId="0" borderId="0" xfId="0" applyAlignment="1">
      <alignment horizontal="left"/>
    </xf>
    <xf numFmtId="0" fontId="2" fillId="0" borderId="0" xfId="0" applyFont="1" applyAlignment="1">
      <alignment horizontal="center"/>
    </xf>
    <xf numFmtId="0" fontId="2" fillId="0" borderId="2" xfId="0" applyFont="1" applyBorder="1" applyAlignment="1">
      <alignment horizontal="center" wrapText="1"/>
    </xf>
    <xf numFmtId="0" fontId="18" fillId="0" borderId="0" xfId="0" applyFont="1" applyAlignment="1">
      <alignment horizontal="center"/>
    </xf>
    <xf numFmtId="0" fontId="4" fillId="0" borderId="47" xfId="0" applyFont="1" applyBorder="1" applyAlignment="1">
      <alignment horizontal="center"/>
    </xf>
    <xf numFmtId="0" fontId="4" fillId="3" borderId="0" xfId="0" applyFont="1" applyFill="1" applyAlignment="1">
      <alignment horizontal="left"/>
    </xf>
    <xf numFmtId="4" fontId="3" fillId="0" borderId="13" xfId="1" applyNumberFormat="1" applyFont="1" applyBorder="1" applyAlignment="1">
      <alignment horizontal="center"/>
    </xf>
    <xf numFmtId="4" fontId="3" fillId="0" borderId="14" xfId="1" applyNumberFormat="1" applyFont="1" applyBorder="1" applyAlignment="1">
      <alignment horizontal="center"/>
    </xf>
    <xf numFmtId="4" fontId="3" fillId="0" borderId="4" xfId="1" applyNumberFormat="1" applyFont="1" applyBorder="1" applyAlignment="1">
      <alignment horizontal="center"/>
    </xf>
    <xf numFmtId="43" fontId="2" fillId="0" borderId="13" xfId="1" applyFont="1" applyBorder="1" applyAlignment="1">
      <alignment horizontal="center"/>
    </xf>
    <xf numFmtId="43" fontId="2" fillId="0" borderId="4" xfId="1" applyFont="1" applyBorder="1" applyAlignment="1">
      <alignment horizontal="center"/>
    </xf>
    <xf numFmtId="4" fontId="3" fillId="0" borderId="8" xfId="1" applyNumberFormat="1" applyFont="1" applyBorder="1" applyAlignment="1">
      <alignment horizontal="center"/>
    </xf>
    <xf numFmtId="4" fontId="3" fillId="0" borderId="5" xfId="1" applyNumberFormat="1" applyFont="1" applyBorder="1" applyAlignment="1">
      <alignment horizontal="center"/>
    </xf>
    <xf numFmtId="4" fontId="3" fillId="0" borderId="15" xfId="1" applyNumberFormat="1"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4" xfId="0" applyFont="1" applyBorder="1" applyAlignment="1">
      <alignment horizontal="center"/>
    </xf>
    <xf numFmtId="0" fontId="2" fillId="0" borderId="8"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cellXfs>
  <cellStyles count="3">
    <cellStyle name="Comma" xfId="1" builtinId="3"/>
    <cellStyle name="Currency" xfId="2" builtinId="4"/>
    <cellStyle name="Normal" xfId="0" builtinId="0"/>
  </cellStyles>
  <dxfs count="197">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7" tint="-0.24994659260841701"/>
      </font>
      <fill>
        <patternFill>
          <bgColor theme="7"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FF0000"/>
      </font>
    </dxf>
    <dxf>
      <font>
        <color theme="9"/>
      </font>
    </dxf>
    <dxf>
      <font>
        <color theme="7"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32</xdr:row>
      <xdr:rowOff>95250</xdr:rowOff>
    </xdr:from>
    <xdr:to>
      <xdr:col>11</xdr:col>
      <xdr:colOff>429213</xdr:colOff>
      <xdr:row>57</xdr:row>
      <xdr:rowOff>179489</xdr:rowOff>
    </xdr:to>
    <xdr:pic>
      <xdr:nvPicPr>
        <xdr:cNvPr id="2" name="Picture 1">
          <a:extLst>
            <a:ext uri="{FF2B5EF4-FFF2-40B4-BE49-F238E27FC236}">
              <a16:creationId xmlns:a16="http://schemas.microsoft.com/office/drawing/2014/main" id="{AEF312B9-4217-8685-A035-500575AC5BDF}"/>
            </a:ext>
          </a:extLst>
        </xdr:cNvPr>
        <xdr:cNvPicPr>
          <a:picLocks noChangeAspect="1"/>
        </xdr:cNvPicPr>
      </xdr:nvPicPr>
      <xdr:blipFill>
        <a:blip xmlns:r="http://schemas.openxmlformats.org/officeDocument/2006/relationships" r:embed="rId1"/>
        <a:stretch>
          <a:fillRect/>
        </a:stretch>
      </xdr:blipFill>
      <xdr:spPr>
        <a:xfrm>
          <a:off x="0" y="6381750"/>
          <a:ext cx="6784293" cy="4846739"/>
        </a:xfrm>
        <a:prstGeom prst="rect">
          <a:avLst/>
        </a:prstGeom>
      </xdr:spPr>
    </xdr:pic>
    <xdr:clientData/>
  </xdr:twoCellAnchor>
  <xdr:twoCellAnchor editAs="oneCell">
    <xdr:from>
      <xdr:col>0</xdr:col>
      <xdr:colOff>0</xdr:colOff>
      <xdr:row>13</xdr:row>
      <xdr:rowOff>180975</xdr:rowOff>
    </xdr:from>
    <xdr:to>
      <xdr:col>23</xdr:col>
      <xdr:colOff>376501</xdr:colOff>
      <xdr:row>17</xdr:row>
      <xdr:rowOff>148655</xdr:rowOff>
    </xdr:to>
    <xdr:pic>
      <xdr:nvPicPr>
        <xdr:cNvPr id="3" name="Picture 2">
          <a:extLst>
            <a:ext uri="{FF2B5EF4-FFF2-40B4-BE49-F238E27FC236}">
              <a16:creationId xmlns:a16="http://schemas.microsoft.com/office/drawing/2014/main" id="{DF30D86A-3011-A660-17F8-0150EFE8BB8F}"/>
            </a:ext>
          </a:extLst>
        </xdr:cNvPr>
        <xdr:cNvPicPr>
          <a:picLocks noChangeAspect="1"/>
        </xdr:cNvPicPr>
      </xdr:nvPicPr>
      <xdr:blipFill>
        <a:blip xmlns:r="http://schemas.openxmlformats.org/officeDocument/2006/relationships" r:embed="rId2"/>
        <a:stretch>
          <a:fillRect/>
        </a:stretch>
      </xdr:blipFill>
      <xdr:spPr>
        <a:xfrm>
          <a:off x="0" y="2847975"/>
          <a:ext cx="14046781" cy="729680"/>
        </a:xfrm>
        <a:prstGeom prst="rect">
          <a:avLst/>
        </a:prstGeom>
      </xdr:spPr>
    </xdr:pic>
    <xdr:clientData/>
  </xdr:twoCellAnchor>
  <xdr:twoCellAnchor>
    <xdr:from>
      <xdr:col>5</xdr:col>
      <xdr:colOff>106680</xdr:colOff>
      <xdr:row>13</xdr:row>
      <xdr:rowOff>129540</xdr:rowOff>
    </xdr:from>
    <xdr:to>
      <xdr:col>7</xdr:col>
      <xdr:colOff>342900</xdr:colOff>
      <xdr:row>15</xdr:row>
      <xdr:rowOff>38100</xdr:rowOff>
    </xdr:to>
    <xdr:sp macro="" textlink="">
      <xdr:nvSpPr>
        <xdr:cNvPr id="4" name="Oval 3">
          <a:extLst>
            <a:ext uri="{FF2B5EF4-FFF2-40B4-BE49-F238E27FC236}">
              <a16:creationId xmlns:a16="http://schemas.microsoft.com/office/drawing/2014/main" id="{D9C09467-6CBB-C37F-6F28-31289AA27A35}"/>
            </a:ext>
          </a:extLst>
        </xdr:cNvPr>
        <xdr:cNvSpPr/>
      </xdr:nvSpPr>
      <xdr:spPr>
        <a:xfrm>
          <a:off x="2804160" y="2796540"/>
          <a:ext cx="1455420" cy="289560"/>
        </a:xfrm>
        <a:prstGeom prst="ellipse">
          <a:avLst/>
        </a:prstGeom>
        <a:noFill/>
        <a:ln w="34925">
          <a:solidFill>
            <a:schemeClr val="accent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60960</xdr:colOff>
      <xdr:row>13</xdr:row>
      <xdr:rowOff>135255</xdr:rowOff>
    </xdr:from>
    <xdr:to>
      <xdr:col>11</xdr:col>
      <xdr:colOff>293370</xdr:colOff>
      <xdr:row>15</xdr:row>
      <xdr:rowOff>36195</xdr:rowOff>
    </xdr:to>
    <xdr:sp macro="" textlink="">
      <xdr:nvSpPr>
        <xdr:cNvPr id="5" name="Oval 4">
          <a:extLst>
            <a:ext uri="{FF2B5EF4-FFF2-40B4-BE49-F238E27FC236}">
              <a16:creationId xmlns:a16="http://schemas.microsoft.com/office/drawing/2014/main" id="{84879571-CE6A-410D-BFB5-7EFB632F6553}"/>
            </a:ext>
          </a:extLst>
        </xdr:cNvPr>
        <xdr:cNvSpPr/>
      </xdr:nvSpPr>
      <xdr:spPr>
        <a:xfrm>
          <a:off x="5196840" y="2802255"/>
          <a:ext cx="1451610" cy="281940"/>
        </a:xfrm>
        <a:prstGeom prst="ellipse">
          <a:avLst/>
        </a:prstGeom>
        <a:noFill/>
        <a:ln w="34925">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129540</xdr:colOff>
      <xdr:row>16</xdr:row>
      <xdr:rowOff>38100</xdr:rowOff>
    </xdr:from>
    <xdr:to>
      <xdr:col>9</xdr:col>
      <xdr:colOff>274320</xdr:colOff>
      <xdr:row>17</xdr:row>
      <xdr:rowOff>81915</xdr:rowOff>
    </xdr:to>
    <xdr:sp macro="" textlink="">
      <xdr:nvSpPr>
        <xdr:cNvPr id="6" name="Oval 5">
          <a:extLst>
            <a:ext uri="{FF2B5EF4-FFF2-40B4-BE49-F238E27FC236}">
              <a16:creationId xmlns:a16="http://schemas.microsoft.com/office/drawing/2014/main" id="{1B576C84-EF2B-4FC0-872D-A75FEB2CADAB}"/>
            </a:ext>
          </a:extLst>
        </xdr:cNvPr>
        <xdr:cNvSpPr/>
      </xdr:nvSpPr>
      <xdr:spPr>
        <a:xfrm>
          <a:off x="4046220" y="3276600"/>
          <a:ext cx="1363980" cy="234315"/>
        </a:xfrm>
        <a:prstGeom prst="ellipse">
          <a:avLst/>
        </a:prstGeom>
        <a:noFill/>
        <a:ln w="34925">
          <a:solidFill>
            <a:schemeClr val="accent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40005</xdr:colOff>
      <xdr:row>16</xdr:row>
      <xdr:rowOff>53340</xdr:rowOff>
    </xdr:from>
    <xdr:to>
      <xdr:col>13</xdr:col>
      <xdr:colOff>121920</xdr:colOff>
      <xdr:row>17</xdr:row>
      <xdr:rowOff>81915</xdr:rowOff>
    </xdr:to>
    <xdr:sp macro="" textlink="">
      <xdr:nvSpPr>
        <xdr:cNvPr id="7" name="Oval 6">
          <a:extLst>
            <a:ext uri="{FF2B5EF4-FFF2-40B4-BE49-F238E27FC236}">
              <a16:creationId xmlns:a16="http://schemas.microsoft.com/office/drawing/2014/main" id="{A6546465-F4E7-42CE-B2B8-BEDF71A238DD}"/>
            </a:ext>
          </a:extLst>
        </xdr:cNvPr>
        <xdr:cNvSpPr/>
      </xdr:nvSpPr>
      <xdr:spPr>
        <a:xfrm>
          <a:off x="6395085" y="3291840"/>
          <a:ext cx="1301115" cy="219075"/>
        </a:xfrm>
        <a:prstGeom prst="ellipse">
          <a:avLst/>
        </a:prstGeom>
        <a:noFill/>
        <a:ln w="34925">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575310</xdr:colOff>
      <xdr:row>13</xdr:row>
      <xdr:rowOff>144780</xdr:rowOff>
    </xdr:from>
    <xdr:to>
      <xdr:col>15</xdr:col>
      <xdr:colOff>200025</xdr:colOff>
      <xdr:row>15</xdr:row>
      <xdr:rowOff>53340</xdr:rowOff>
    </xdr:to>
    <xdr:sp macro="" textlink="">
      <xdr:nvSpPr>
        <xdr:cNvPr id="8" name="Oval 7">
          <a:extLst>
            <a:ext uri="{FF2B5EF4-FFF2-40B4-BE49-F238E27FC236}">
              <a16:creationId xmlns:a16="http://schemas.microsoft.com/office/drawing/2014/main" id="{B4A6D297-B727-400C-8471-7FEB89A02D62}"/>
            </a:ext>
          </a:extLst>
        </xdr:cNvPr>
        <xdr:cNvSpPr/>
      </xdr:nvSpPr>
      <xdr:spPr>
        <a:xfrm>
          <a:off x="7539990" y="2811780"/>
          <a:ext cx="1453515" cy="289560"/>
        </a:xfrm>
        <a:prstGeom prst="ellipse">
          <a:avLst/>
        </a:prstGeom>
        <a:noFill/>
        <a:ln w="34925">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19049</xdr:colOff>
      <xdr:row>16</xdr:row>
      <xdr:rowOff>41910</xdr:rowOff>
    </xdr:from>
    <xdr:to>
      <xdr:col>16</xdr:col>
      <xdr:colOff>605789</xdr:colOff>
      <xdr:row>17</xdr:row>
      <xdr:rowOff>97155</xdr:rowOff>
    </xdr:to>
    <xdr:sp macro="" textlink="">
      <xdr:nvSpPr>
        <xdr:cNvPr id="9" name="Oval 8">
          <a:extLst>
            <a:ext uri="{FF2B5EF4-FFF2-40B4-BE49-F238E27FC236}">
              <a16:creationId xmlns:a16="http://schemas.microsoft.com/office/drawing/2014/main" id="{B24C184B-2F80-4715-A791-F13A46FAF984}"/>
            </a:ext>
          </a:extLst>
        </xdr:cNvPr>
        <xdr:cNvSpPr/>
      </xdr:nvSpPr>
      <xdr:spPr>
        <a:xfrm>
          <a:off x="8812529" y="3280410"/>
          <a:ext cx="1196340" cy="245745"/>
        </a:xfrm>
        <a:prstGeom prst="ellipse">
          <a:avLst/>
        </a:prstGeom>
        <a:noFill/>
        <a:ln w="34925">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523875</xdr:colOff>
      <xdr:row>13</xdr:row>
      <xdr:rowOff>148590</xdr:rowOff>
    </xdr:from>
    <xdr:to>
      <xdr:col>19</xdr:col>
      <xdr:colOff>148590</xdr:colOff>
      <xdr:row>15</xdr:row>
      <xdr:rowOff>49530</xdr:rowOff>
    </xdr:to>
    <xdr:sp macro="" textlink="">
      <xdr:nvSpPr>
        <xdr:cNvPr id="10" name="Oval 9">
          <a:extLst>
            <a:ext uri="{FF2B5EF4-FFF2-40B4-BE49-F238E27FC236}">
              <a16:creationId xmlns:a16="http://schemas.microsoft.com/office/drawing/2014/main" id="{92038684-EE33-4325-A6B6-56B90111A098}"/>
            </a:ext>
          </a:extLst>
        </xdr:cNvPr>
        <xdr:cNvSpPr/>
      </xdr:nvSpPr>
      <xdr:spPr>
        <a:xfrm>
          <a:off x="9926955" y="2815590"/>
          <a:ext cx="1453515" cy="281940"/>
        </a:xfrm>
        <a:prstGeom prst="ellipse">
          <a:avLst/>
        </a:prstGeom>
        <a:noFill/>
        <a:ln w="34925">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575309</xdr:colOff>
      <xdr:row>16</xdr:row>
      <xdr:rowOff>57150</xdr:rowOff>
    </xdr:from>
    <xdr:to>
      <xdr:col>21</xdr:col>
      <xdr:colOff>30479</xdr:colOff>
      <xdr:row>17</xdr:row>
      <xdr:rowOff>83820</xdr:rowOff>
    </xdr:to>
    <xdr:sp macro="" textlink="">
      <xdr:nvSpPr>
        <xdr:cNvPr id="11" name="Oval 10">
          <a:extLst>
            <a:ext uri="{FF2B5EF4-FFF2-40B4-BE49-F238E27FC236}">
              <a16:creationId xmlns:a16="http://schemas.microsoft.com/office/drawing/2014/main" id="{6852907C-D7EA-493F-A678-4FDA41DADB6D}"/>
            </a:ext>
          </a:extLst>
        </xdr:cNvPr>
        <xdr:cNvSpPr/>
      </xdr:nvSpPr>
      <xdr:spPr>
        <a:xfrm>
          <a:off x="11197589" y="3295650"/>
          <a:ext cx="1283970" cy="217170"/>
        </a:xfrm>
        <a:prstGeom prst="ellipse">
          <a:avLst/>
        </a:prstGeom>
        <a:noFill/>
        <a:ln w="34925">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AF5FF-7955-4158-BF6D-2DAA4B577A13}">
  <dimension ref="A1"/>
  <sheetViews>
    <sheetView workbookViewId="0">
      <selection activeCell="F24" sqref="F24"/>
    </sheetView>
  </sheetViews>
  <sheetFormatPr defaultRowHeight="14.4" x14ac:dyDescent="0.3"/>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3"/>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3"/>
      <c r="H13" s="62"/>
      <c r="I13" s="63"/>
      <c r="J13" s="117"/>
      <c r="K13" s="144"/>
      <c r="L13" s="119"/>
      <c r="M13" s="121"/>
      <c r="N13" s="119"/>
      <c r="O13" s="66"/>
      <c r="P13" s="12">
        <f t="shared" si="0"/>
        <v>0</v>
      </c>
      <c r="Q13" s="113"/>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3"/>
      <c r="R14" s="62"/>
      <c r="S14" s="63"/>
      <c r="T14" s="117"/>
      <c r="U14" s="119"/>
      <c r="V14" s="121"/>
      <c r="W14" s="119"/>
      <c r="X14" s="81"/>
    </row>
    <row r="15" spans="1:24" x14ac:dyDescent="0.3">
      <c r="A15" s="8" t="s">
        <v>6</v>
      </c>
      <c r="B15" s="61"/>
      <c r="C15" s="62"/>
      <c r="D15" s="10">
        <f t="shared" si="1"/>
        <v>0</v>
      </c>
      <c r="E15" s="64"/>
      <c r="F15" s="11">
        <f t="shared" si="2"/>
        <v>0</v>
      </c>
      <c r="G15" s="113"/>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3"/>
      <c r="H16" s="62"/>
      <c r="I16" s="63"/>
      <c r="J16" s="117"/>
      <c r="K16" s="144"/>
      <c r="L16" s="119"/>
      <c r="M16" s="121"/>
      <c r="N16" s="119"/>
      <c r="O16" s="66"/>
      <c r="P16" s="12">
        <f t="shared" si="0"/>
        <v>0</v>
      </c>
      <c r="Q16" s="113"/>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3"/>
      <c r="R17" s="62"/>
      <c r="S17" s="63"/>
      <c r="T17" s="117"/>
      <c r="U17" s="119"/>
      <c r="V17" s="121"/>
      <c r="W17" s="119"/>
      <c r="X17" s="81"/>
    </row>
    <row r="18" spans="1:24" x14ac:dyDescent="0.3">
      <c r="A18" s="8" t="s">
        <v>29</v>
      </c>
      <c r="B18" s="61"/>
      <c r="C18" s="62"/>
      <c r="D18" s="10">
        <f t="shared" si="1"/>
        <v>0</v>
      </c>
      <c r="E18" s="64"/>
      <c r="F18" s="11">
        <f t="shared" si="2"/>
        <v>0</v>
      </c>
      <c r="G18" s="113"/>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3"/>
      <c r="H19" s="62"/>
      <c r="I19" s="63"/>
      <c r="J19" s="117"/>
      <c r="K19" s="144"/>
      <c r="L19" s="119"/>
      <c r="M19" s="121"/>
      <c r="N19" s="119"/>
      <c r="O19" s="66"/>
      <c r="P19" s="12">
        <f t="shared" si="0"/>
        <v>0</v>
      </c>
      <c r="Q19" s="113"/>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3"/>
      <c r="R20" s="62"/>
      <c r="S20" s="63"/>
      <c r="T20" s="117"/>
      <c r="U20" s="119"/>
      <c r="V20" s="121"/>
      <c r="W20" s="119"/>
      <c r="X20" s="81"/>
    </row>
    <row r="21" spans="1:24" x14ac:dyDescent="0.3">
      <c r="A21" s="8" t="s">
        <v>32</v>
      </c>
      <c r="B21" s="61"/>
      <c r="C21" s="62"/>
      <c r="D21" s="10">
        <f t="shared" si="1"/>
        <v>0</v>
      </c>
      <c r="E21" s="64"/>
      <c r="F21" s="11">
        <f t="shared" si="2"/>
        <v>0</v>
      </c>
      <c r="G21" s="113"/>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3"/>
      <c r="H22" s="62"/>
      <c r="I22" s="63"/>
      <c r="J22" s="117"/>
      <c r="K22" s="144"/>
      <c r="L22" s="119"/>
      <c r="M22" s="121"/>
      <c r="N22" s="119"/>
      <c r="O22" s="66"/>
      <c r="P22" s="12">
        <f t="shared" si="0"/>
        <v>0</v>
      </c>
      <c r="Q22" s="113"/>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3"/>
      <c r="R23" s="62"/>
      <c r="S23" s="63"/>
      <c r="T23" s="117"/>
      <c r="U23" s="119"/>
      <c r="V23" s="121"/>
      <c r="W23" s="119"/>
      <c r="X23" s="81"/>
    </row>
    <row r="24" spans="1:24" x14ac:dyDescent="0.3">
      <c r="A24" s="8" t="s">
        <v>35</v>
      </c>
      <c r="B24" s="61"/>
      <c r="C24" s="62"/>
      <c r="D24" s="10">
        <f t="shared" si="1"/>
        <v>0</v>
      </c>
      <c r="E24" s="64"/>
      <c r="F24" s="11">
        <f t="shared" si="2"/>
        <v>0</v>
      </c>
      <c r="G24" s="113"/>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3"/>
      <c r="H25" s="62"/>
      <c r="I25" s="63"/>
      <c r="J25" s="117"/>
      <c r="K25" s="144"/>
      <c r="L25" s="119"/>
      <c r="M25" s="121"/>
      <c r="N25" s="119"/>
      <c r="O25" s="66"/>
      <c r="P25" s="12">
        <f t="shared" si="0"/>
        <v>0</v>
      </c>
      <c r="Q25" s="113"/>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3"/>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3"/>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3"/>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3"/>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3"/>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3"/>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3"/>
      <c r="H15" s="62"/>
      <c r="I15" s="63"/>
      <c r="J15" s="117"/>
      <c r="K15" s="144"/>
      <c r="L15" s="119"/>
      <c r="M15" s="121"/>
      <c r="N15" s="119"/>
      <c r="O15" s="66"/>
      <c r="P15" s="12">
        <f t="shared" si="0"/>
        <v>0</v>
      </c>
      <c r="Q15" s="113"/>
      <c r="R15" s="62"/>
      <c r="S15" s="63"/>
      <c r="T15" s="117"/>
      <c r="U15" s="119"/>
      <c r="V15" s="121"/>
      <c r="W15" s="119"/>
      <c r="X15" s="81"/>
    </row>
    <row r="16" spans="1:24" x14ac:dyDescent="0.3">
      <c r="A16" s="8" t="s">
        <v>27</v>
      </c>
      <c r="B16" s="61"/>
      <c r="C16" s="62"/>
      <c r="D16" s="10">
        <f t="shared" si="1"/>
        <v>0</v>
      </c>
      <c r="E16" s="64"/>
      <c r="F16" s="11">
        <f t="shared" si="2"/>
        <v>0</v>
      </c>
      <c r="G16" s="113"/>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3"/>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3"/>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3"/>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3"/>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3"/>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3"/>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3"/>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3"/>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3"/>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3"/>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3"/>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3"/>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0B3DC-FB8F-47C6-9E4D-73F17DE150FA}">
  <dimension ref="A1:B21"/>
  <sheetViews>
    <sheetView workbookViewId="0">
      <selection activeCell="A22" sqref="A22"/>
    </sheetView>
  </sheetViews>
  <sheetFormatPr defaultRowHeight="14.4" x14ac:dyDescent="0.3"/>
  <cols>
    <col min="1" max="1" width="3.88671875" customWidth="1"/>
  </cols>
  <sheetData>
    <row r="1" spans="1:2" ht="25.8" x14ac:dyDescent="0.5">
      <c r="A1" s="147" t="s">
        <v>872</v>
      </c>
    </row>
    <row r="2" spans="1:2" x14ac:dyDescent="0.3">
      <c r="A2" t="s">
        <v>873</v>
      </c>
    </row>
    <row r="3" spans="1:2" x14ac:dyDescent="0.3">
      <c r="A3" s="1" t="s">
        <v>874</v>
      </c>
      <c r="B3" t="s">
        <v>876</v>
      </c>
    </row>
    <row r="4" spans="1:2" x14ac:dyDescent="0.3">
      <c r="A4" s="1" t="s">
        <v>875</v>
      </c>
      <c r="B4" t="s">
        <v>878</v>
      </c>
    </row>
    <row r="5" spans="1:2" x14ac:dyDescent="0.3">
      <c r="A5" s="1" t="s">
        <v>877</v>
      </c>
      <c r="B5" t="s">
        <v>879</v>
      </c>
    </row>
    <row r="8" spans="1:2" ht="18" x14ac:dyDescent="0.35">
      <c r="A8" s="148" t="s">
        <v>880</v>
      </c>
    </row>
    <row r="9" spans="1:2" x14ac:dyDescent="0.3">
      <c r="A9" t="s">
        <v>882</v>
      </c>
    </row>
    <row r="10" spans="1:2" x14ac:dyDescent="0.3">
      <c r="B10" s="149" t="s">
        <v>881</v>
      </c>
    </row>
    <row r="11" spans="1:2" x14ac:dyDescent="0.3">
      <c r="B11" s="150" t="s">
        <v>883</v>
      </c>
    </row>
    <row r="12" spans="1:2" x14ac:dyDescent="0.3">
      <c r="B12" s="151" t="s">
        <v>884</v>
      </c>
    </row>
    <row r="13" spans="1:2" x14ac:dyDescent="0.3">
      <c r="B13" s="152" t="s">
        <v>885</v>
      </c>
    </row>
    <row r="21" spans="1:1" x14ac:dyDescent="0.3">
      <c r="A21" t="s">
        <v>886</v>
      </c>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3"/>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 t="shared" ref="D10:D25" si="0">B10-C10</f>
        <v>0</v>
      </c>
      <c r="E10" s="64"/>
      <c r="F10" s="11">
        <f>ROUND(IF(ISERROR(D10/E10),0,D10/E10),2)</f>
        <v>0</v>
      </c>
      <c r="G10" s="113"/>
      <c r="H10" s="62"/>
      <c r="I10" s="62"/>
      <c r="J10" s="117"/>
      <c r="K10" s="144"/>
      <c r="L10" s="119"/>
      <c r="M10" s="121"/>
      <c r="N10" s="119"/>
      <c r="O10" s="66"/>
      <c r="P10" s="12">
        <f t="shared" ref="P10:P25" si="1">ROUND(IF(ISERROR(O10/E10),0,O10/E10),2)</f>
        <v>0</v>
      </c>
      <c r="Q10" s="113"/>
      <c r="R10" s="62"/>
      <c r="S10" s="62"/>
      <c r="T10" s="117"/>
      <c r="U10" s="119"/>
      <c r="V10" s="121"/>
      <c r="W10" s="119"/>
      <c r="X10" s="81"/>
    </row>
    <row r="11" spans="1:24" x14ac:dyDescent="0.3">
      <c r="A11" s="8" t="s">
        <v>2</v>
      </c>
      <c r="B11" s="61"/>
      <c r="C11" s="62"/>
      <c r="D11" s="10">
        <f t="shared" si="0"/>
        <v>0</v>
      </c>
      <c r="E11" s="64"/>
      <c r="F11" s="11">
        <f t="shared" ref="F11:F25" si="2">ROUND(IF(ISERROR(D11/E11),0,D11/E11),2)</f>
        <v>0</v>
      </c>
      <c r="G11" s="114"/>
      <c r="H11" s="63"/>
      <c r="I11" s="63"/>
      <c r="J11" s="117"/>
      <c r="K11" s="144"/>
      <c r="L11" s="119"/>
      <c r="M11" s="121"/>
      <c r="N11" s="119"/>
      <c r="O11" s="66"/>
      <c r="P11" s="12">
        <f t="shared" si="1"/>
        <v>0</v>
      </c>
      <c r="Q11" s="113"/>
      <c r="R11" s="63"/>
      <c r="S11" s="63"/>
      <c r="T11" s="117"/>
      <c r="U11" s="119"/>
      <c r="V11" s="121"/>
      <c r="W11" s="119"/>
      <c r="X11" s="81"/>
    </row>
    <row r="12" spans="1:24" x14ac:dyDescent="0.3">
      <c r="A12" s="8" t="s">
        <v>3</v>
      </c>
      <c r="B12" s="61"/>
      <c r="C12" s="62"/>
      <c r="D12" s="10">
        <f t="shared" si="0"/>
        <v>0</v>
      </c>
      <c r="E12" s="64"/>
      <c r="F12" s="11">
        <f t="shared" si="2"/>
        <v>0</v>
      </c>
      <c r="G12" s="114"/>
      <c r="H12" s="63"/>
      <c r="I12" s="63"/>
      <c r="J12" s="117"/>
      <c r="K12" s="144"/>
      <c r="L12" s="119"/>
      <c r="M12" s="121"/>
      <c r="N12" s="119"/>
      <c r="O12" s="66"/>
      <c r="P12" s="12">
        <f t="shared" si="1"/>
        <v>0</v>
      </c>
      <c r="Q12" s="114"/>
      <c r="R12" s="63"/>
      <c r="S12" s="63"/>
      <c r="T12" s="117"/>
      <c r="U12" s="119"/>
      <c r="V12" s="121"/>
      <c r="W12" s="119"/>
      <c r="X12" s="81"/>
    </row>
    <row r="13" spans="1:24" x14ac:dyDescent="0.3">
      <c r="A13" s="8" t="s">
        <v>4</v>
      </c>
      <c r="B13" s="61"/>
      <c r="C13" s="63"/>
      <c r="D13" s="10">
        <f t="shared" si="0"/>
        <v>0</v>
      </c>
      <c r="E13" s="65"/>
      <c r="F13" s="11">
        <f t="shared" si="2"/>
        <v>0</v>
      </c>
      <c r="G13" s="114"/>
      <c r="H13" s="63"/>
      <c r="I13" s="63"/>
      <c r="J13" s="117"/>
      <c r="K13" s="145"/>
      <c r="L13" s="119"/>
      <c r="M13" s="121"/>
      <c r="N13" s="119"/>
      <c r="O13" s="66"/>
      <c r="P13" s="12">
        <f t="shared" si="1"/>
        <v>0</v>
      </c>
      <c r="Q13" s="114"/>
      <c r="R13" s="63"/>
      <c r="S13" s="63"/>
      <c r="T13" s="117"/>
      <c r="U13" s="119"/>
      <c r="V13" s="121"/>
      <c r="W13" s="119"/>
      <c r="X13" s="81"/>
    </row>
    <row r="14" spans="1:24" x14ac:dyDescent="0.3">
      <c r="A14" s="8" t="s">
        <v>5</v>
      </c>
      <c r="B14" s="61"/>
      <c r="C14" s="63"/>
      <c r="D14" s="10">
        <f t="shared" si="0"/>
        <v>0</v>
      </c>
      <c r="E14" s="65"/>
      <c r="F14" s="11">
        <f t="shared" si="2"/>
        <v>0</v>
      </c>
      <c r="G14" s="114"/>
      <c r="H14" s="63"/>
      <c r="I14" s="63"/>
      <c r="J14" s="117"/>
      <c r="K14" s="145"/>
      <c r="L14" s="119"/>
      <c r="M14" s="121"/>
      <c r="N14" s="119"/>
      <c r="O14" s="66"/>
      <c r="P14" s="12">
        <f t="shared" si="1"/>
        <v>0</v>
      </c>
      <c r="Q14" s="114"/>
      <c r="R14" s="63"/>
      <c r="S14" s="63"/>
      <c r="T14" s="117"/>
      <c r="U14" s="119"/>
      <c r="V14" s="121"/>
      <c r="W14" s="119"/>
      <c r="X14" s="81"/>
    </row>
    <row r="15" spans="1:24" x14ac:dyDescent="0.3">
      <c r="A15" s="8" t="s">
        <v>6</v>
      </c>
      <c r="B15" s="61"/>
      <c r="C15" s="63"/>
      <c r="D15" s="10">
        <f t="shared" si="0"/>
        <v>0</v>
      </c>
      <c r="E15" s="65"/>
      <c r="F15" s="11">
        <f t="shared" si="2"/>
        <v>0</v>
      </c>
      <c r="G15" s="114"/>
      <c r="H15" s="63"/>
      <c r="I15" s="63"/>
      <c r="J15" s="117"/>
      <c r="K15" s="145"/>
      <c r="L15" s="119"/>
      <c r="M15" s="121"/>
      <c r="N15" s="119"/>
      <c r="O15" s="66"/>
      <c r="P15" s="12">
        <f t="shared" si="1"/>
        <v>0</v>
      </c>
      <c r="Q15" s="113"/>
      <c r="R15" s="63"/>
      <c r="S15" s="63"/>
      <c r="T15" s="117"/>
      <c r="U15" s="119"/>
      <c r="V15" s="121"/>
      <c r="W15" s="119"/>
      <c r="X15" s="81"/>
    </row>
    <row r="16" spans="1:24" x14ac:dyDescent="0.3">
      <c r="A16" s="8" t="s">
        <v>27</v>
      </c>
      <c r="B16" s="61"/>
      <c r="C16" s="63"/>
      <c r="D16" s="10">
        <f t="shared" si="0"/>
        <v>0</v>
      </c>
      <c r="E16" s="65"/>
      <c r="F16" s="11">
        <f t="shared" si="2"/>
        <v>0</v>
      </c>
      <c r="G16" s="114"/>
      <c r="H16" s="63"/>
      <c r="I16" s="63"/>
      <c r="J16" s="117"/>
      <c r="K16" s="145"/>
      <c r="L16" s="119"/>
      <c r="M16" s="121"/>
      <c r="N16" s="119"/>
      <c r="O16" s="66"/>
      <c r="P16" s="12">
        <f t="shared" si="1"/>
        <v>0</v>
      </c>
      <c r="Q16" s="114"/>
      <c r="R16" s="63"/>
      <c r="S16" s="63"/>
      <c r="T16" s="117"/>
      <c r="U16" s="119"/>
      <c r="V16" s="121"/>
      <c r="W16" s="119"/>
      <c r="X16" s="81"/>
    </row>
    <row r="17" spans="1:24" x14ac:dyDescent="0.3">
      <c r="A17" s="8" t="s">
        <v>28</v>
      </c>
      <c r="B17" s="61"/>
      <c r="C17" s="63"/>
      <c r="D17" s="10">
        <f t="shared" si="0"/>
        <v>0</v>
      </c>
      <c r="E17" s="65"/>
      <c r="F17" s="11">
        <f t="shared" si="2"/>
        <v>0</v>
      </c>
      <c r="G17" s="114"/>
      <c r="H17" s="63"/>
      <c r="I17" s="63"/>
      <c r="J17" s="117"/>
      <c r="K17" s="145"/>
      <c r="L17" s="119"/>
      <c r="M17" s="121"/>
      <c r="N17" s="119"/>
      <c r="O17" s="66"/>
      <c r="P17" s="12">
        <f t="shared" si="1"/>
        <v>0</v>
      </c>
      <c r="Q17" s="114"/>
      <c r="R17" s="63"/>
      <c r="S17" s="63"/>
      <c r="T17" s="117"/>
      <c r="U17" s="119"/>
      <c r="V17" s="121"/>
      <c r="W17" s="119"/>
      <c r="X17" s="81"/>
    </row>
    <row r="18" spans="1:24" x14ac:dyDescent="0.3">
      <c r="A18" s="8" t="s">
        <v>29</v>
      </c>
      <c r="B18" s="61"/>
      <c r="C18" s="63"/>
      <c r="D18" s="10">
        <f t="shared" si="0"/>
        <v>0</v>
      </c>
      <c r="E18" s="65"/>
      <c r="F18" s="11">
        <f t="shared" si="2"/>
        <v>0</v>
      </c>
      <c r="G18" s="114"/>
      <c r="H18" s="63"/>
      <c r="I18" s="63"/>
      <c r="J18" s="117"/>
      <c r="K18" s="145"/>
      <c r="L18" s="119"/>
      <c r="M18" s="121"/>
      <c r="N18" s="119"/>
      <c r="O18" s="66"/>
      <c r="P18" s="12">
        <f t="shared" si="1"/>
        <v>0</v>
      </c>
      <c r="Q18" s="114"/>
      <c r="R18" s="63"/>
      <c r="S18" s="63"/>
      <c r="T18" s="117"/>
      <c r="U18" s="119"/>
      <c r="V18" s="121"/>
      <c r="W18" s="119"/>
      <c r="X18" s="81"/>
    </row>
    <row r="19" spans="1:24" x14ac:dyDescent="0.3">
      <c r="A19" s="8" t="s">
        <v>30</v>
      </c>
      <c r="B19" s="61"/>
      <c r="C19" s="63"/>
      <c r="D19" s="10">
        <f t="shared" si="0"/>
        <v>0</v>
      </c>
      <c r="E19" s="65"/>
      <c r="F19" s="11">
        <f t="shared" si="2"/>
        <v>0</v>
      </c>
      <c r="G19" s="114"/>
      <c r="H19" s="63"/>
      <c r="I19" s="63"/>
      <c r="J19" s="117"/>
      <c r="K19" s="145"/>
      <c r="L19" s="119"/>
      <c r="M19" s="121"/>
      <c r="N19" s="119"/>
      <c r="O19" s="66"/>
      <c r="P19" s="12">
        <f t="shared" si="1"/>
        <v>0</v>
      </c>
      <c r="Q19" s="114"/>
      <c r="R19" s="63"/>
      <c r="S19" s="63"/>
      <c r="T19" s="117"/>
      <c r="U19" s="119"/>
      <c r="V19" s="121"/>
      <c r="W19" s="119"/>
      <c r="X19" s="81"/>
    </row>
    <row r="20" spans="1:24" x14ac:dyDescent="0.3">
      <c r="A20" s="8" t="s">
        <v>31</v>
      </c>
      <c r="B20" s="61"/>
      <c r="C20" s="63"/>
      <c r="D20" s="10">
        <f t="shared" si="0"/>
        <v>0</v>
      </c>
      <c r="E20" s="65"/>
      <c r="F20" s="11">
        <f t="shared" si="2"/>
        <v>0</v>
      </c>
      <c r="G20" s="114"/>
      <c r="H20" s="63"/>
      <c r="I20" s="63"/>
      <c r="J20" s="117"/>
      <c r="K20" s="145"/>
      <c r="L20" s="119"/>
      <c r="M20" s="121"/>
      <c r="N20" s="119"/>
      <c r="O20" s="66"/>
      <c r="P20" s="12">
        <f t="shared" si="1"/>
        <v>0</v>
      </c>
      <c r="Q20" s="114"/>
      <c r="R20" s="63"/>
      <c r="S20" s="63"/>
      <c r="T20" s="117"/>
      <c r="U20" s="119"/>
      <c r="V20" s="121"/>
      <c r="W20" s="119"/>
      <c r="X20" s="81"/>
    </row>
    <row r="21" spans="1:24" x14ac:dyDescent="0.3">
      <c r="A21" s="8" t="s">
        <v>32</v>
      </c>
      <c r="B21" s="61"/>
      <c r="C21" s="63"/>
      <c r="D21" s="10">
        <f t="shared" si="0"/>
        <v>0</v>
      </c>
      <c r="E21" s="65"/>
      <c r="F21" s="11">
        <f t="shared" si="2"/>
        <v>0</v>
      </c>
      <c r="G21" s="114"/>
      <c r="H21" s="63"/>
      <c r="I21" s="63"/>
      <c r="J21" s="117"/>
      <c r="K21" s="145"/>
      <c r="L21" s="119"/>
      <c r="M21" s="121"/>
      <c r="N21" s="119"/>
      <c r="O21" s="66"/>
      <c r="P21" s="12">
        <f t="shared" si="1"/>
        <v>0</v>
      </c>
      <c r="Q21" s="114"/>
      <c r="R21" s="63"/>
      <c r="S21" s="63"/>
      <c r="T21" s="117"/>
      <c r="U21" s="119"/>
      <c r="V21" s="121"/>
      <c r="W21" s="119"/>
      <c r="X21" s="81"/>
    </row>
    <row r="22" spans="1:24" x14ac:dyDescent="0.3">
      <c r="A22" s="8" t="s">
        <v>33</v>
      </c>
      <c r="B22" s="61"/>
      <c r="C22" s="63"/>
      <c r="D22" s="10">
        <f t="shared" si="0"/>
        <v>0</v>
      </c>
      <c r="E22" s="65"/>
      <c r="F22" s="11">
        <f t="shared" si="2"/>
        <v>0</v>
      </c>
      <c r="G22" s="114"/>
      <c r="H22" s="63"/>
      <c r="I22" s="63"/>
      <c r="J22" s="117"/>
      <c r="K22" s="145"/>
      <c r="L22" s="119"/>
      <c r="M22" s="121"/>
      <c r="N22" s="119"/>
      <c r="O22" s="66"/>
      <c r="P22" s="12">
        <f t="shared" si="1"/>
        <v>0</v>
      </c>
      <c r="Q22" s="114"/>
      <c r="R22" s="63"/>
      <c r="S22" s="63"/>
      <c r="T22" s="117"/>
      <c r="U22" s="119"/>
      <c r="V22" s="121"/>
      <c r="W22" s="119"/>
      <c r="X22" s="81"/>
    </row>
    <row r="23" spans="1:24" x14ac:dyDescent="0.3">
      <c r="A23" s="8" t="s">
        <v>34</v>
      </c>
      <c r="B23" s="61"/>
      <c r="C23" s="63"/>
      <c r="D23" s="10">
        <f t="shared" si="0"/>
        <v>0</v>
      </c>
      <c r="E23" s="65"/>
      <c r="F23" s="11">
        <f t="shared" si="2"/>
        <v>0</v>
      </c>
      <c r="G23" s="114"/>
      <c r="H23" s="63"/>
      <c r="I23" s="63"/>
      <c r="J23" s="117"/>
      <c r="K23" s="145"/>
      <c r="L23" s="119"/>
      <c r="M23" s="121"/>
      <c r="N23" s="119"/>
      <c r="O23" s="66"/>
      <c r="P23" s="12">
        <f t="shared" si="1"/>
        <v>0</v>
      </c>
      <c r="Q23" s="114"/>
      <c r="R23" s="63"/>
      <c r="S23" s="63"/>
      <c r="T23" s="117"/>
      <c r="U23" s="119"/>
      <c r="V23" s="121"/>
      <c r="W23" s="119"/>
      <c r="X23" s="81"/>
    </row>
    <row r="24" spans="1:24" x14ac:dyDescent="0.3">
      <c r="A24" s="8" t="s">
        <v>35</v>
      </c>
      <c r="B24" s="61"/>
      <c r="C24" s="63"/>
      <c r="D24" s="10">
        <f t="shared" si="0"/>
        <v>0</v>
      </c>
      <c r="E24" s="65"/>
      <c r="F24" s="11">
        <f t="shared" si="2"/>
        <v>0</v>
      </c>
      <c r="G24" s="114"/>
      <c r="H24" s="63"/>
      <c r="I24" s="63"/>
      <c r="J24" s="117"/>
      <c r="K24" s="145"/>
      <c r="L24" s="119"/>
      <c r="M24" s="121"/>
      <c r="N24" s="119"/>
      <c r="O24" s="66"/>
      <c r="P24" s="12">
        <f t="shared" si="1"/>
        <v>0</v>
      </c>
      <c r="Q24" s="114"/>
      <c r="R24" s="63"/>
      <c r="S24" s="63"/>
      <c r="T24" s="117"/>
      <c r="U24" s="119"/>
      <c r="V24" s="121"/>
      <c r="W24" s="119"/>
      <c r="X24" s="81"/>
    </row>
    <row r="25" spans="1:24" x14ac:dyDescent="0.3">
      <c r="A25" s="8" t="s">
        <v>36</v>
      </c>
      <c r="B25" s="61"/>
      <c r="C25" s="63"/>
      <c r="D25" s="10">
        <f t="shared" si="0"/>
        <v>0</v>
      </c>
      <c r="E25" s="65"/>
      <c r="F25" s="11">
        <f t="shared" si="2"/>
        <v>0</v>
      </c>
      <c r="G25" s="114"/>
      <c r="H25" s="63"/>
      <c r="I25" s="63"/>
      <c r="J25" s="117"/>
      <c r="K25" s="145"/>
      <c r="L25" s="119"/>
      <c r="M25" s="121"/>
      <c r="N25" s="119"/>
      <c r="O25" s="66"/>
      <c r="P25" s="12">
        <f t="shared" si="1"/>
        <v>0</v>
      </c>
      <c r="Q25" s="114"/>
      <c r="R25" s="63"/>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3"/>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3"/>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3"/>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3"/>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3"/>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3"/>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3"/>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3"/>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3"/>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3"/>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3"/>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3"/>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3"/>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3"/>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46"/>
  <sheetViews>
    <sheetView topLeftCell="A30" zoomScaleNormal="100" workbookViewId="0">
      <selection activeCell="G3" sqref="G3:K3"/>
    </sheetView>
  </sheetViews>
  <sheetFormatPr defaultColWidth="8.88671875" defaultRowHeight="14.4" x14ac:dyDescent="0.3"/>
  <cols>
    <col min="1" max="1" width="10.88671875" bestFit="1" customWidth="1"/>
    <col min="2" max="2" width="32.44140625" customWidth="1"/>
    <col min="3" max="10" width="17.5546875" customWidth="1"/>
    <col min="11" max="11" width="14.109375" customWidth="1"/>
    <col min="12" max="15" width="14.109375" hidden="1" customWidth="1"/>
    <col min="16" max="16" width="10.109375" customWidth="1"/>
    <col min="17" max="17" width="16.109375" customWidth="1"/>
    <col min="18" max="18" width="8.88671875" hidden="1" customWidth="1"/>
    <col min="19" max="19" width="9.88671875" bestFit="1" customWidth="1"/>
    <col min="262" max="262" width="27.33203125" customWidth="1"/>
    <col min="263" max="263" width="15.6640625" customWidth="1"/>
    <col min="264" max="264" width="17.109375" customWidth="1"/>
    <col min="265" max="265" width="17.44140625" customWidth="1"/>
    <col min="266" max="266" width="17.33203125" customWidth="1"/>
    <col min="267" max="267" width="16.44140625" customWidth="1"/>
    <col min="268" max="268" width="17.44140625" customWidth="1"/>
    <col min="269" max="269" width="16.44140625" customWidth="1"/>
    <col min="270" max="270" width="16.6640625" customWidth="1"/>
    <col min="271" max="271" width="14.109375" customWidth="1"/>
    <col min="518" max="518" width="27.33203125" customWidth="1"/>
    <col min="519" max="519" width="15.6640625" customWidth="1"/>
    <col min="520" max="520" width="17.109375" customWidth="1"/>
    <col min="521" max="521" width="17.44140625" customWidth="1"/>
    <col min="522" max="522" width="17.33203125" customWidth="1"/>
    <col min="523" max="523" width="16.44140625" customWidth="1"/>
    <col min="524" max="524" width="17.44140625" customWidth="1"/>
    <col min="525" max="525" width="16.44140625" customWidth="1"/>
    <col min="526" max="526" width="16.6640625" customWidth="1"/>
    <col min="527" max="527" width="14.109375" customWidth="1"/>
    <col min="774" max="774" width="27.33203125" customWidth="1"/>
    <col min="775" max="775" width="15.6640625" customWidth="1"/>
    <col min="776" max="776" width="17.109375" customWidth="1"/>
    <col min="777" max="777" width="17.44140625" customWidth="1"/>
    <col min="778" max="778" width="17.33203125" customWidth="1"/>
    <col min="779" max="779" width="16.44140625" customWidth="1"/>
    <col min="780" max="780" width="17.44140625" customWidth="1"/>
    <col min="781" max="781" width="16.44140625" customWidth="1"/>
    <col min="782" max="782" width="16.6640625" customWidth="1"/>
    <col min="783" max="783" width="14.109375" customWidth="1"/>
    <col min="1030" max="1030" width="27.33203125" customWidth="1"/>
    <col min="1031" max="1031" width="15.6640625" customWidth="1"/>
    <col min="1032" max="1032" width="17.109375" customWidth="1"/>
    <col min="1033" max="1033" width="17.44140625" customWidth="1"/>
    <col min="1034" max="1034" width="17.33203125" customWidth="1"/>
    <col min="1035" max="1035" width="16.44140625" customWidth="1"/>
    <col min="1036" max="1036" width="17.44140625" customWidth="1"/>
    <col min="1037" max="1037" width="16.44140625" customWidth="1"/>
    <col min="1038" max="1038" width="16.6640625" customWidth="1"/>
    <col min="1039" max="1039" width="14.109375" customWidth="1"/>
    <col min="1286" max="1286" width="27.33203125" customWidth="1"/>
    <col min="1287" max="1287" width="15.6640625" customWidth="1"/>
    <col min="1288" max="1288" width="17.109375" customWidth="1"/>
    <col min="1289" max="1289" width="17.44140625" customWidth="1"/>
    <col min="1290" max="1290" width="17.33203125" customWidth="1"/>
    <col min="1291" max="1291" width="16.44140625" customWidth="1"/>
    <col min="1292" max="1292" width="17.44140625" customWidth="1"/>
    <col min="1293" max="1293" width="16.44140625" customWidth="1"/>
    <col min="1294" max="1294" width="16.6640625" customWidth="1"/>
    <col min="1295" max="1295" width="14.109375" customWidth="1"/>
    <col min="1542" max="1542" width="27.33203125" customWidth="1"/>
    <col min="1543" max="1543" width="15.6640625" customWidth="1"/>
    <col min="1544" max="1544" width="17.109375" customWidth="1"/>
    <col min="1545" max="1545" width="17.44140625" customWidth="1"/>
    <col min="1546" max="1546" width="17.33203125" customWidth="1"/>
    <col min="1547" max="1547" width="16.44140625" customWidth="1"/>
    <col min="1548" max="1548" width="17.44140625" customWidth="1"/>
    <col min="1549" max="1549" width="16.44140625" customWidth="1"/>
    <col min="1550" max="1550" width="16.6640625" customWidth="1"/>
    <col min="1551" max="1551" width="14.109375" customWidth="1"/>
    <col min="1798" max="1798" width="27.33203125" customWidth="1"/>
    <col min="1799" max="1799" width="15.6640625" customWidth="1"/>
    <col min="1800" max="1800" width="17.109375" customWidth="1"/>
    <col min="1801" max="1801" width="17.44140625" customWidth="1"/>
    <col min="1802" max="1802" width="17.33203125" customWidth="1"/>
    <col min="1803" max="1803" width="16.44140625" customWidth="1"/>
    <col min="1804" max="1804" width="17.44140625" customWidth="1"/>
    <col min="1805" max="1805" width="16.44140625" customWidth="1"/>
    <col min="1806" max="1806" width="16.6640625" customWidth="1"/>
    <col min="1807" max="1807" width="14.109375" customWidth="1"/>
    <col min="2054" max="2054" width="27.33203125" customWidth="1"/>
    <col min="2055" max="2055" width="15.6640625" customWidth="1"/>
    <col min="2056" max="2056" width="17.109375" customWidth="1"/>
    <col min="2057" max="2057" width="17.44140625" customWidth="1"/>
    <col min="2058" max="2058" width="17.33203125" customWidth="1"/>
    <col min="2059" max="2059" width="16.44140625" customWidth="1"/>
    <col min="2060" max="2060" width="17.44140625" customWidth="1"/>
    <col min="2061" max="2061" width="16.44140625" customWidth="1"/>
    <col min="2062" max="2062" width="16.6640625" customWidth="1"/>
    <col min="2063" max="2063" width="14.109375" customWidth="1"/>
    <col min="2310" max="2310" width="27.33203125" customWidth="1"/>
    <col min="2311" max="2311" width="15.6640625" customWidth="1"/>
    <col min="2312" max="2312" width="17.109375" customWidth="1"/>
    <col min="2313" max="2313" width="17.44140625" customWidth="1"/>
    <col min="2314" max="2314" width="17.33203125" customWidth="1"/>
    <col min="2315" max="2315" width="16.44140625" customWidth="1"/>
    <col min="2316" max="2316" width="17.44140625" customWidth="1"/>
    <col min="2317" max="2317" width="16.44140625" customWidth="1"/>
    <col min="2318" max="2318" width="16.6640625" customWidth="1"/>
    <col min="2319" max="2319" width="14.109375" customWidth="1"/>
    <col min="2566" max="2566" width="27.33203125" customWidth="1"/>
    <col min="2567" max="2567" width="15.6640625" customWidth="1"/>
    <col min="2568" max="2568" width="17.109375" customWidth="1"/>
    <col min="2569" max="2569" width="17.44140625" customWidth="1"/>
    <col min="2570" max="2570" width="17.33203125" customWidth="1"/>
    <col min="2571" max="2571" width="16.44140625" customWidth="1"/>
    <col min="2572" max="2572" width="17.44140625" customWidth="1"/>
    <col min="2573" max="2573" width="16.44140625" customWidth="1"/>
    <col min="2574" max="2574" width="16.6640625" customWidth="1"/>
    <col min="2575" max="2575" width="14.109375" customWidth="1"/>
    <col min="2822" max="2822" width="27.33203125" customWidth="1"/>
    <col min="2823" max="2823" width="15.6640625" customWidth="1"/>
    <col min="2824" max="2824" width="17.109375" customWidth="1"/>
    <col min="2825" max="2825" width="17.44140625" customWidth="1"/>
    <col min="2826" max="2826" width="17.33203125" customWidth="1"/>
    <col min="2827" max="2827" width="16.44140625" customWidth="1"/>
    <col min="2828" max="2828" width="17.44140625" customWidth="1"/>
    <col min="2829" max="2829" width="16.44140625" customWidth="1"/>
    <col min="2830" max="2830" width="16.6640625" customWidth="1"/>
    <col min="2831" max="2831" width="14.109375" customWidth="1"/>
    <col min="3078" max="3078" width="27.33203125" customWidth="1"/>
    <col min="3079" max="3079" width="15.6640625" customWidth="1"/>
    <col min="3080" max="3080" width="17.109375" customWidth="1"/>
    <col min="3081" max="3081" width="17.44140625" customWidth="1"/>
    <col min="3082" max="3082" width="17.33203125" customWidth="1"/>
    <col min="3083" max="3083" width="16.44140625" customWidth="1"/>
    <col min="3084" max="3084" width="17.44140625" customWidth="1"/>
    <col min="3085" max="3085" width="16.44140625" customWidth="1"/>
    <col min="3086" max="3086" width="16.6640625" customWidth="1"/>
    <col min="3087" max="3087" width="14.109375" customWidth="1"/>
    <col min="3334" max="3334" width="27.33203125" customWidth="1"/>
    <col min="3335" max="3335" width="15.6640625" customWidth="1"/>
    <col min="3336" max="3336" width="17.109375" customWidth="1"/>
    <col min="3337" max="3337" width="17.44140625" customWidth="1"/>
    <col min="3338" max="3338" width="17.33203125" customWidth="1"/>
    <col min="3339" max="3339" width="16.44140625" customWidth="1"/>
    <col min="3340" max="3340" width="17.44140625" customWidth="1"/>
    <col min="3341" max="3341" width="16.44140625" customWidth="1"/>
    <col min="3342" max="3342" width="16.6640625" customWidth="1"/>
    <col min="3343" max="3343" width="14.109375" customWidth="1"/>
    <col min="3590" max="3590" width="27.33203125" customWidth="1"/>
    <col min="3591" max="3591" width="15.6640625" customWidth="1"/>
    <col min="3592" max="3592" width="17.109375" customWidth="1"/>
    <col min="3593" max="3593" width="17.44140625" customWidth="1"/>
    <col min="3594" max="3594" width="17.33203125" customWidth="1"/>
    <col min="3595" max="3595" width="16.44140625" customWidth="1"/>
    <col min="3596" max="3596" width="17.44140625" customWidth="1"/>
    <col min="3597" max="3597" width="16.44140625" customWidth="1"/>
    <col min="3598" max="3598" width="16.6640625" customWidth="1"/>
    <col min="3599" max="3599" width="14.109375" customWidth="1"/>
    <col min="3846" max="3846" width="27.33203125" customWidth="1"/>
    <col min="3847" max="3847" width="15.6640625" customWidth="1"/>
    <col min="3848" max="3848" width="17.109375" customWidth="1"/>
    <col min="3849" max="3849" width="17.44140625" customWidth="1"/>
    <col min="3850" max="3850" width="17.33203125" customWidth="1"/>
    <col min="3851" max="3851" width="16.44140625" customWidth="1"/>
    <col min="3852" max="3852" width="17.44140625" customWidth="1"/>
    <col min="3853" max="3853" width="16.44140625" customWidth="1"/>
    <col min="3854" max="3854" width="16.6640625" customWidth="1"/>
    <col min="3855" max="3855" width="14.109375" customWidth="1"/>
    <col min="4102" max="4102" width="27.33203125" customWidth="1"/>
    <col min="4103" max="4103" width="15.6640625" customWidth="1"/>
    <col min="4104" max="4104" width="17.109375" customWidth="1"/>
    <col min="4105" max="4105" width="17.44140625" customWidth="1"/>
    <col min="4106" max="4106" width="17.33203125" customWidth="1"/>
    <col min="4107" max="4107" width="16.44140625" customWidth="1"/>
    <col min="4108" max="4108" width="17.44140625" customWidth="1"/>
    <col min="4109" max="4109" width="16.44140625" customWidth="1"/>
    <col min="4110" max="4110" width="16.6640625" customWidth="1"/>
    <col min="4111" max="4111" width="14.109375" customWidth="1"/>
    <col min="4358" max="4358" width="27.33203125" customWidth="1"/>
    <col min="4359" max="4359" width="15.6640625" customWidth="1"/>
    <col min="4360" max="4360" width="17.109375" customWidth="1"/>
    <col min="4361" max="4361" width="17.44140625" customWidth="1"/>
    <col min="4362" max="4362" width="17.33203125" customWidth="1"/>
    <col min="4363" max="4363" width="16.44140625" customWidth="1"/>
    <col min="4364" max="4364" width="17.44140625" customWidth="1"/>
    <col min="4365" max="4365" width="16.44140625" customWidth="1"/>
    <col min="4366" max="4366" width="16.6640625" customWidth="1"/>
    <col min="4367" max="4367" width="14.109375" customWidth="1"/>
    <col min="4614" max="4614" width="27.33203125" customWidth="1"/>
    <col min="4615" max="4615" width="15.6640625" customWidth="1"/>
    <col min="4616" max="4616" width="17.109375" customWidth="1"/>
    <col min="4617" max="4617" width="17.44140625" customWidth="1"/>
    <col min="4618" max="4618" width="17.33203125" customWidth="1"/>
    <col min="4619" max="4619" width="16.44140625" customWidth="1"/>
    <col min="4620" max="4620" width="17.44140625" customWidth="1"/>
    <col min="4621" max="4621" width="16.44140625" customWidth="1"/>
    <col min="4622" max="4622" width="16.6640625" customWidth="1"/>
    <col min="4623" max="4623" width="14.109375" customWidth="1"/>
    <col min="4870" max="4870" width="27.33203125" customWidth="1"/>
    <col min="4871" max="4871" width="15.6640625" customWidth="1"/>
    <col min="4872" max="4872" width="17.109375" customWidth="1"/>
    <col min="4873" max="4873" width="17.44140625" customWidth="1"/>
    <col min="4874" max="4874" width="17.33203125" customWidth="1"/>
    <col min="4875" max="4875" width="16.44140625" customWidth="1"/>
    <col min="4876" max="4876" width="17.44140625" customWidth="1"/>
    <col min="4877" max="4877" width="16.44140625" customWidth="1"/>
    <col min="4878" max="4878" width="16.6640625" customWidth="1"/>
    <col min="4879" max="4879" width="14.109375" customWidth="1"/>
    <col min="5126" max="5126" width="27.33203125" customWidth="1"/>
    <col min="5127" max="5127" width="15.6640625" customWidth="1"/>
    <col min="5128" max="5128" width="17.109375" customWidth="1"/>
    <col min="5129" max="5129" width="17.44140625" customWidth="1"/>
    <col min="5130" max="5130" width="17.33203125" customWidth="1"/>
    <col min="5131" max="5131" width="16.44140625" customWidth="1"/>
    <col min="5132" max="5132" width="17.44140625" customWidth="1"/>
    <col min="5133" max="5133" width="16.44140625" customWidth="1"/>
    <col min="5134" max="5134" width="16.6640625" customWidth="1"/>
    <col min="5135" max="5135" width="14.109375" customWidth="1"/>
    <col min="5382" max="5382" width="27.33203125" customWidth="1"/>
    <col min="5383" max="5383" width="15.6640625" customWidth="1"/>
    <col min="5384" max="5384" width="17.109375" customWidth="1"/>
    <col min="5385" max="5385" width="17.44140625" customWidth="1"/>
    <col min="5386" max="5386" width="17.33203125" customWidth="1"/>
    <col min="5387" max="5387" width="16.44140625" customWidth="1"/>
    <col min="5388" max="5388" width="17.44140625" customWidth="1"/>
    <col min="5389" max="5389" width="16.44140625" customWidth="1"/>
    <col min="5390" max="5390" width="16.6640625" customWidth="1"/>
    <col min="5391" max="5391" width="14.109375" customWidth="1"/>
    <col min="5638" max="5638" width="27.33203125" customWidth="1"/>
    <col min="5639" max="5639" width="15.6640625" customWidth="1"/>
    <col min="5640" max="5640" width="17.109375" customWidth="1"/>
    <col min="5641" max="5641" width="17.44140625" customWidth="1"/>
    <col min="5642" max="5642" width="17.33203125" customWidth="1"/>
    <col min="5643" max="5643" width="16.44140625" customWidth="1"/>
    <col min="5644" max="5644" width="17.44140625" customWidth="1"/>
    <col min="5645" max="5645" width="16.44140625" customWidth="1"/>
    <col min="5646" max="5646" width="16.6640625" customWidth="1"/>
    <col min="5647" max="5647" width="14.109375" customWidth="1"/>
    <col min="5894" max="5894" width="27.33203125" customWidth="1"/>
    <col min="5895" max="5895" width="15.6640625" customWidth="1"/>
    <col min="5896" max="5896" width="17.109375" customWidth="1"/>
    <col min="5897" max="5897" width="17.44140625" customWidth="1"/>
    <col min="5898" max="5898" width="17.33203125" customWidth="1"/>
    <col min="5899" max="5899" width="16.44140625" customWidth="1"/>
    <col min="5900" max="5900" width="17.44140625" customWidth="1"/>
    <col min="5901" max="5901" width="16.44140625" customWidth="1"/>
    <col min="5902" max="5902" width="16.6640625" customWidth="1"/>
    <col min="5903" max="5903" width="14.109375" customWidth="1"/>
    <col min="6150" max="6150" width="27.33203125" customWidth="1"/>
    <col min="6151" max="6151" width="15.6640625" customWidth="1"/>
    <col min="6152" max="6152" width="17.109375" customWidth="1"/>
    <col min="6153" max="6153" width="17.44140625" customWidth="1"/>
    <col min="6154" max="6154" width="17.33203125" customWidth="1"/>
    <col min="6155" max="6155" width="16.44140625" customWidth="1"/>
    <col min="6156" max="6156" width="17.44140625" customWidth="1"/>
    <col min="6157" max="6157" width="16.44140625" customWidth="1"/>
    <col min="6158" max="6158" width="16.6640625" customWidth="1"/>
    <col min="6159" max="6159" width="14.109375" customWidth="1"/>
    <col min="6406" max="6406" width="27.33203125" customWidth="1"/>
    <col min="6407" max="6407" width="15.6640625" customWidth="1"/>
    <col min="6408" max="6408" width="17.109375" customWidth="1"/>
    <col min="6409" max="6409" width="17.44140625" customWidth="1"/>
    <col min="6410" max="6410" width="17.33203125" customWidth="1"/>
    <col min="6411" max="6411" width="16.44140625" customWidth="1"/>
    <col min="6412" max="6412" width="17.44140625" customWidth="1"/>
    <col min="6413" max="6413" width="16.44140625" customWidth="1"/>
    <col min="6414" max="6414" width="16.6640625" customWidth="1"/>
    <col min="6415" max="6415" width="14.109375" customWidth="1"/>
    <col min="6662" max="6662" width="27.33203125" customWidth="1"/>
    <col min="6663" max="6663" width="15.6640625" customWidth="1"/>
    <col min="6664" max="6664" width="17.109375" customWidth="1"/>
    <col min="6665" max="6665" width="17.44140625" customWidth="1"/>
    <col min="6666" max="6666" width="17.33203125" customWidth="1"/>
    <col min="6667" max="6667" width="16.44140625" customWidth="1"/>
    <col min="6668" max="6668" width="17.44140625" customWidth="1"/>
    <col min="6669" max="6669" width="16.44140625" customWidth="1"/>
    <col min="6670" max="6670" width="16.6640625" customWidth="1"/>
    <col min="6671" max="6671" width="14.109375" customWidth="1"/>
    <col min="6918" max="6918" width="27.33203125" customWidth="1"/>
    <col min="6919" max="6919" width="15.6640625" customWidth="1"/>
    <col min="6920" max="6920" width="17.109375" customWidth="1"/>
    <col min="6921" max="6921" width="17.44140625" customWidth="1"/>
    <col min="6922" max="6922" width="17.33203125" customWidth="1"/>
    <col min="6923" max="6923" width="16.44140625" customWidth="1"/>
    <col min="6924" max="6924" width="17.44140625" customWidth="1"/>
    <col min="6925" max="6925" width="16.44140625" customWidth="1"/>
    <col min="6926" max="6926" width="16.6640625" customWidth="1"/>
    <col min="6927" max="6927" width="14.109375" customWidth="1"/>
    <col min="7174" max="7174" width="27.33203125" customWidth="1"/>
    <col min="7175" max="7175" width="15.6640625" customWidth="1"/>
    <col min="7176" max="7176" width="17.109375" customWidth="1"/>
    <col min="7177" max="7177" width="17.44140625" customWidth="1"/>
    <col min="7178" max="7178" width="17.33203125" customWidth="1"/>
    <col min="7179" max="7179" width="16.44140625" customWidth="1"/>
    <col min="7180" max="7180" width="17.44140625" customWidth="1"/>
    <col min="7181" max="7181" width="16.44140625" customWidth="1"/>
    <col min="7182" max="7182" width="16.6640625" customWidth="1"/>
    <col min="7183" max="7183" width="14.109375" customWidth="1"/>
    <col min="7430" max="7430" width="27.33203125" customWidth="1"/>
    <col min="7431" max="7431" width="15.6640625" customWidth="1"/>
    <col min="7432" max="7432" width="17.109375" customWidth="1"/>
    <col min="7433" max="7433" width="17.44140625" customWidth="1"/>
    <col min="7434" max="7434" width="17.33203125" customWidth="1"/>
    <col min="7435" max="7435" width="16.44140625" customWidth="1"/>
    <col min="7436" max="7436" width="17.44140625" customWidth="1"/>
    <col min="7437" max="7437" width="16.44140625" customWidth="1"/>
    <col min="7438" max="7438" width="16.6640625" customWidth="1"/>
    <col min="7439" max="7439" width="14.109375" customWidth="1"/>
    <col min="7686" max="7686" width="27.33203125" customWidth="1"/>
    <col min="7687" max="7687" width="15.6640625" customWidth="1"/>
    <col min="7688" max="7688" width="17.109375" customWidth="1"/>
    <col min="7689" max="7689" width="17.44140625" customWidth="1"/>
    <col min="7690" max="7690" width="17.33203125" customWidth="1"/>
    <col min="7691" max="7691" width="16.44140625" customWidth="1"/>
    <col min="7692" max="7692" width="17.44140625" customWidth="1"/>
    <col min="7693" max="7693" width="16.44140625" customWidth="1"/>
    <col min="7694" max="7694" width="16.6640625" customWidth="1"/>
    <col min="7695" max="7695" width="14.109375" customWidth="1"/>
    <col min="7942" max="7942" width="27.33203125" customWidth="1"/>
    <col min="7943" max="7943" width="15.6640625" customWidth="1"/>
    <col min="7944" max="7944" width="17.109375" customWidth="1"/>
    <col min="7945" max="7945" width="17.44140625" customWidth="1"/>
    <col min="7946" max="7946" width="17.33203125" customWidth="1"/>
    <col min="7947" max="7947" width="16.44140625" customWidth="1"/>
    <col min="7948" max="7948" width="17.44140625" customWidth="1"/>
    <col min="7949" max="7949" width="16.44140625" customWidth="1"/>
    <col min="7950" max="7950" width="16.6640625" customWidth="1"/>
    <col min="7951" max="7951" width="14.109375" customWidth="1"/>
    <col min="8198" max="8198" width="27.33203125" customWidth="1"/>
    <col min="8199" max="8199" width="15.6640625" customWidth="1"/>
    <col min="8200" max="8200" width="17.109375" customWidth="1"/>
    <col min="8201" max="8201" width="17.44140625" customWidth="1"/>
    <col min="8202" max="8202" width="17.33203125" customWidth="1"/>
    <col min="8203" max="8203" width="16.44140625" customWidth="1"/>
    <col min="8204" max="8204" width="17.44140625" customWidth="1"/>
    <col min="8205" max="8205" width="16.44140625" customWidth="1"/>
    <col min="8206" max="8206" width="16.6640625" customWidth="1"/>
    <col min="8207" max="8207" width="14.109375" customWidth="1"/>
    <col min="8454" max="8454" width="27.33203125" customWidth="1"/>
    <col min="8455" max="8455" width="15.6640625" customWidth="1"/>
    <col min="8456" max="8456" width="17.109375" customWidth="1"/>
    <col min="8457" max="8457" width="17.44140625" customWidth="1"/>
    <col min="8458" max="8458" width="17.33203125" customWidth="1"/>
    <col min="8459" max="8459" width="16.44140625" customWidth="1"/>
    <col min="8460" max="8460" width="17.44140625" customWidth="1"/>
    <col min="8461" max="8461" width="16.44140625" customWidth="1"/>
    <col min="8462" max="8462" width="16.6640625" customWidth="1"/>
    <col min="8463" max="8463" width="14.109375" customWidth="1"/>
    <col min="8710" max="8710" width="27.33203125" customWidth="1"/>
    <col min="8711" max="8711" width="15.6640625" customWidth="1"/>
    <col min="8712" max="8712" width="17.109375" customWidth="1"/>
    <col min="8713" max="8713" width="17.44140625" customWidth="1"/>
    <col min="8714" max="8714" width="17.33203125" customWidth="1"/>
    <col min="8715" max="8715" width="16.44140625" customWidth="1"/>
    <col min="8716" max="8716" width="17.44140625" customWidth="1"/>
    <col min="8717" max="8717" width="16.44140625" customWidth="1"/>
    <col min="8718" max="8718" width="16.6640625" customWidth="1"/>
    <col min="8719" max="8719" width="14.109375" customWidth="1"/>
    <col min="8966" max="8966" width="27.33203125" customWidth="1"/>
    <col min="8967" max="8967" width="15.6640625" customWidth="1"/>
    <col min="8968" max="8968" width="17.109375" customWidth="1"/>
    <col min="8969" max="8969" width="17.44140625" customWidth="1"/>
    <col min="8970" max="8970" width="17.33203125" customWidth="1"/>
    <col min="8971" max="8971" width="16.44140625" customWidth="1"/>
    <col min="8972" max="8972" width="17.44140625" customWidth="1"/>
    <col min="8973" max="8973" width="16.44140625" customWidth="1"/>
    <col min="8974" max="8974" width="16.6640625" customWidth="1"/>
    <col min="8975" max="8975" width="14.109375" customWidth="1"/>
    <col min="9222" max="9222" width="27.33203125" customWidth="1"/>
    <col min="9223" max="9223" width="15.6640625" customWidth="1"/>
    <col min="9224" max="9224" width="17.109375" customWidth="1"/>
    <col min="9225" max="9225" width="17.44140625" customWidth="1"/>
    <col min="9226" max="9226" width="17.33203125" customWidth="1"/>
    <col min="9227" max="9227" width="16.44140625" customWidth="1"/>
    <col min="9228" max="9228" width="17.44140625" customWidth="1"/>
    <col min="9229" max="9229" width="16.44140625" customWidth="1"/>
    <col min="9230" max="9230" width="16.6640625" customWidth="1"/>
    <col min="9231" max="9231" width="14.109375" customWidth="1"/>
    <col min="9478" max="9478" width="27.33203125" customWidth="1"/>
    <col min="9479" max="9479" width="15.6640625" customWidth="1"/>
    <col min="9480" max="9480" width="17.109375" customWidth="1"/>
    <col min="9481" max="9481" width="17.44140625" customWidth="1"/>
    <col min="9482" max="9482" width="17.33203125" customWidth="1"/>
    <col min="9483" max="9483" width="16.44140625" customWidth="1"/>
    <col min="9484" max="9484" width="17.44140625" customWidth="1"/>
    <col min="9485" max="9485" width="16.44140625" customWidth="1"/>
    <col min="9486" max="9486" width="16.6640625" customWidth="1"/>
    <col min="9487" max="9487" width="14.109375" customWidth="1"/>
    <col min="9734" max="9734" width="27.33203125" customWidth="1"/>
    <col min="9735" max="9735" width="15.6640625" customWidth="1"/>
    <col min="9736" max="9736" width="17.109375" customWidth="1"/>
    <col min="9737" max="9737" width="17.44140625" customWidth="1"/>
    <col min="9738" max="9738" width="17.33203125" customWidth="1"/>
    <col min="9739" max="9739" width="16.44140625" customWidth="1"/>
    <col min="9740" max="9740" width="17.44140625" customWidth="1"/>
    <col min="9741" max="9741" width="16.44140625" customWidth="1"/>
    <col min="9742" max="9742" width="16.6640625" customWidth="1"/>
    <col min="9743" max="9743" width="14.109375" customWidth="1"/>
    <col min="9990" max="9990" width="27.33203125" customWidth="1"/>
    <col min="9991" max="9991" width="15.6640625" customWidth="1"/>
    <col min="9992" max="9992" width="17.109375" customWidth="1"/>
    <col min="9993" max="9993" width="17.44140625" customWidth="1"/>
    <col min="9994" max="9994" width="17.33203125" customWidth="1"/>
    <col min="9995" max="9995" width="16.44140625" customWidth="1"/>
    <col min="9996" max="9996" width="17.44140625" customWidth="1"/>
    <col min="9997" max="9997" width="16.44140625" customWidth="1"/>
    <col min="9998" max="9998" width="16.6640625" customWidth="1"/>
    <col min="9999" max="9999" width="14.109375" customWidth="1"/>
    <col min="10246" max="10246" width="27.33203125" customWidth="1"/>
    <col min="10247" max="10247" width="15.6640625" customWidth="1"/>
    <col min="10248" max="10248" width="17.109375" customWidth="1"/>
    <col min="10249" max="10249" width="17.44140625" customWidth="1"/>
    <col min="10250" max="10250" width="17.33203125" customWidth="1"/>
    <col min="10251" max="10251" width="16.44140625" customWidth="1"/>
    <col min="10252" max="10252" width="17.44140625" customWidth="1"/>
    <col min="10253" max="10253" width="16.44140625" customWidth="1"/>
    <col min="10254" max="10254" width="16.6640625" customWidth="1"/>
    <col min="10255" max="10255" width="14.109375" customWidth="1"/>
    <col min="10502" max="10502" width="27.33203125" customWidth="1"/>
    <col min="10503" max="10503" width="15.6640625" customWidth="1"/>
    <col min="10504" max="10504" width="17.109375" customWidth="1"/>
    <col min="10505" max="10505" width="17.44140625" customWidth="1"/>
    <col min="10506" max="10506" width="17.33203125" customWidth="1"/>
    <col min="10507" max="10507" width="16.44140625" customWidth="1"/>
    <col min="10508" max="10508" width="17.44140625" customWidth="1"/>
    <col min="10509" max="10509" width="16.44140625" customWidth="1"/>
    <col min="10510" max="10510" width="16.6640625" customWidth="1"/>
    <col min="10511" max="10511" width="14.109375" customWidth="1"/>
    <col min="10758" max="10758" width="27.33203125" customWidth="1"/>
    <col min="10759" max="10759" width="15.6640625" customWidth="1"/>
    <col min="10760" max="10760" width="17.109375" customWidth="1"/>
    <col min="10761" max="10761" width="17.44140625" customWidth="1"/>
    <col min="10762" max="10762" width="17.33203125" customWidth="1"/>
    <col min="10763" max="10763" width="16.44140625" customWidth="1"/>
    <col min="10764" max="10764" width="17.44140625" customWidth="1"/>
    <col min="10765" max="10765" width="16.44140625" customWidth="1"/>
    <col min="10766" max="10766" width="16.6640625" customWidth="1"/>
    <col min="10767" max="10767" width="14.109375" customWidth="1"/>
    <col min="11014" max="11014" width="27.33203125" customWidth="1"/>
    <col min="11015" max="11015" width="15.6640625" customWidth="1"/>
    <col min="11016" max="11016" width="17.109375" customWidth="1"/>
    <col min="11017" max="11017" width="17.44140625" customWidth="1"/>
    <col min="11018" max="11018" width="17.33203125" customWidth="1"/>
    <col min="11019" max="11019" width="16.44140625" customWidth="1"/>
    <col min="11020" max="11020" width="17.44140625" customWidth="1"/>
    <col min="11021" max="11021" width="16.44140625" customWidth="1"/>
    <col min="11022" max="11022" width="16.6640625" customWidth="1"/>
    <col min="11023" max="11023" width="14.109375" customWidth="1"/>
    <col min="11270" max="11270" width="27.33203125" customWidth="1"/>
    <col min="11271" max="11271" width="15.6640625" customWidth="1"/>
    <col min="11272" max="11272" width="17.109375" customWidth="1"/>
    <col min="11273" max="11273" width="17.44140625" customWidth="1"/>
    <col min="11274" max="11274" width="17.33203125" customWidth="1"/>
    <col min="11275" max="11275" width="16.44140625" customWidth="1"/>
    <col min="11276" max="11276" width="17.44140625" customWidth="1"/>
    <col min="11277" max="11277" width="16.44140625" customWidth="1"/>
    <col min="11278" max="11278" width="16.6640625" customWidth="1"/>
    <col min="11279" max="11279" width="14.109375" customWidth="1"/>
    <col min="11526" max="11526" width="27.33203125" customWidth="1"/>
    <col min="11527" max="11527" width="15.6640625" customWidth="1"/>
    <col min="11528" max="11528" width="17.109375" customWidth="1"/>
    <col min="11529" max="11529" width="17.44140625" customWidth="1"/>
    <col min="11530" max="11530" width="17.33203125" customWidth="1"/>
    <col min="11531" max="11531" width="16.44140625" customWidth="1"/>
    <col min="11532" max="11532" width="17.44140625" customWidth="1"/>
    <col min="11533" max="11533" width="16.44140625" customWidth="1"/>
    <col min="11534" max="11534" width="16.6640625" customWidth="1"/>
    <col min="11535" max="11535" width="14.109375" customWidth="1"/>
    <col min="11782" max="11782" width="27.33203125" customWidth="1"/>
    <col min="11783" max="11783" width="15.6640625" customWidth="1"/>
    <col min="11784" max="11784" width="17.109375" customWidth="1"/>
    <col min="11785" max="11785" width="17.44140625" customWidth="1"/>
    <col min="11786" max="11786" width="17.33203125" customWidth="1"/>
    <col min="11787" max="11787" width="16.44140625" customWidth="1"/>
    <col min="11788" max="11788" width="17.44140625" customWidth="1"/>
    <col min="11789" max="11789" width="16.44140625" customWidth="1"/>
    <col min="11790" max="11790" width="16.6640625" customWidth="1"/>
    <col min="11791" max="11791" width="14.109375" customWidth="1"/>
    <col min="12038" max="12038" width="27.33203125" customWidth="1"/>
    <col min="12039" max="12039" width="15.6640625" customWidth="1"/>
    <col min="12040" max="12040" width="17.109375" customWidth="1"/>
    <col min="12041" max="12041" width="17.44140625" customWidth="1"/>
    <col min="12042" max="12042" width="17.33203125" customWidth="1"/>
    <col min="12043" max="12043" width="16.44140625" customWidth="1"/>
    <col min="12044" max="12044" width="17.44140625" customWidth="1"/>
    <col min="12045" max="12045" width="16.44140625" customWidth="1"/>
    <col min="12046" max="12046" width="16.6640625" customWidth="1"/>
    <col min="12047" max="12047" width="14.109375" customWidth="1"/>
    <col min="12294" max="12294" width="27.33203125" customWidth="1"/>
    <col min="12295" max="12295" width="15.6640625" customWidth="1"/>
    <col min="12296" max="12296" width="17.109375" customWidth="1"/>
    <col min="12297" max="12297" width="17.44140625" customWidth="1"/>
    <col min="12298" max="12298" width="17.33203125" customWidth="1"/>
    <col min="12299" max="12299" width="16.44140625" customWidth="1"/>
    <col min="12300" max="12300" width="17.44140625" customWidth="1"/>
    <col min="12301" max="12301" width="16.44140625" customWidth="1"/>
    <col min="12302" max="12302" width="16.6640625" customWidth="1"/>
    <col min="12303" max="12303" width="14.109375" customWidth="1"/>
    <col min="12550" max="12550" width="27.33203125" customWidth="1"/>
    <col min="12551" max="12551" width="15.6640625" customWidth="1"/>
    <col min="12552" max="12552" width="17.109375" customWidth="1"/>
    <col min="12553" max="12553" width="17.44140625" customWidth="1"/>
    <col min="12554" max="12554" width="17.33203125" customWidth="1"/>
    <col min="12555" max="12555" width="16.44140625" customWidth="1"/>
    <col min="12556" max="12556" width="17.44140625" customWidth="1"/>
    <col min="12557" max="12557" width="16.44140625" customWidth="1"/>
    <col min="12558" max="12558" width="16.6640625" customWidth="1"/>
    <col min="12559" max="12559" width="14.109375" customWidth="1"/>
    <col min="12806" max="12806" width="27.33203125" customWidth="1"/>
    <col min="12807" max="12807" width="15.6640625" customWidth="1"/>
    <col min="12808" max="12808" width="17.109375" customWidth="1"/>
    <col min="12809" max="12809" width="17.44140625" customWidth="1"/>
    <col min="12810" max="12810" width="17.33203125" customWidth="1"/>
    <col min="12811" max="12811" width="16.44140625" customWidth="1"/>
    <col min="12812" max="12812" width="17.44140625" customWidth="1"/>
    <col min="12813" max="12813" width="16.44140625" customWidth="1"/>
    <col min="12814" max="12814" width="16.6640625" customWidth="1"/>
    <col min="12815" max="12815" width="14.109375" customWidth="1"/>
    <col min="13062" max="13062" width="27.33203125" customWidth="1"/>
    <col min="13063" max="13063" width="15.6640625" customWidth="1"/>
    <col min="13064" max="13064" width="17.109375" customWidth="1"/>
    <col min="13065" max="13065" width="17.44140625" customWidth="1"/>
    <col min="13066" max="13066" width="17.33203125" customWidth="1"/>
    <col min="13067" max="13067" width="16.44140625" customWidth="1"/>
    <col min="13068" max="13068" width="17.44140625" customWidth="1"/>
    <col min="13069" max="13069" width="16.44140625" customWidth="1"/>
    <col min="13070" max="13070" width="16.6640625" customWidth="1"/>
    <col min="13071" max="13071" width="14.109375" customWidth="1"/>
    <col min="13318" max="13318" width="27.33203125" customWidth="1"/>
    <col min="13319" max="13319" width="15.6640625" customWidth="1"/>
    <col min="13320" max="13320" width="17.109375" customWidth="1"/>
    <col min="13321" max="13321" width="17.44140625" customWidth="1"/>
    <col min="13322" max="13322" width="17.33203125" customWidth="1"/>
    <col min="13323" max="13323" width="16.44140625" customWidth="1"/>
    <col min="13324" max="13324" width="17.44140625" customWidth="1"/>
    <col min="13325" max="13325" width="16.44140625" customWidth="1"/>
    <col min="13326" max="13326" width="16.6640625" customWidth="1"/>
    <col min="13327" max="13327" width="14.109375" customWidth="1"/>
    <col min="13574" max="13574" width="27.33203125" customWidth="1"/>
    <col min="13575" max="13575" width="15.6640625" customWidth="1"/>
    <col min="13576" max="13576" width="17.109375" customWidth="1"/>
    <col min="13577" max="13577" width="17.44140625" customWidth="1"/>
    <col min="13578" max="13578" width="17.33203125" customWidth="1"/>
    <col min="13579" max="13579" width="16.44140625" customWidth="1"/>
    <col min="13580" max="13580" width="17.44140625" customWidth="1"/>
    <col min="13581" max="13581" width="16.44140625" customWidth="1"/>
    <col min="13582" max="13582" width="16.6640625" customWidth="1"/>
    <col min="13583" max="13583" width="14.109375" customWidth="1"/>
    <col min="13830" max="13830" width="27.33203125" customWidth="1"/>
    <col min="13831" max="13831" width="15.6640625" customWidth="1"/>
    <col min="13832" max="13832" width="17.109375" customWidth="1"/>
    <col min="13833" max="13833" width="17.44140625" customWidth="1"/>
    <col min="13834" max="13834" width="17.33203125" customWidth="1"/>
    <col min="13835" max="13835" width="16.44140625" customWidth="1"/>
    <col min="13836" max="13836" width="17.44140625" customWidth="1"/>
    <col min="13837" max="13837" width="16.44140625" customWidth="1"/>
    <col min="13838" max="13838" width="16.6640625" customWidth="1"/>
    <col min="13839" max="13839" width="14.109375" customWidth="1"/>
    <col min="14086" max="14086" width="27.33203125" customWidth="1"/>
    <col min="14087" max="14087" width="15.6640625" customWidth="1"/>
    <col min="14088" max="14088" width="17.109375" customWidth="1"/>
    <col min="14089" max="14089" width="17.44140625" customWidth="1"/>
    <col min="14090" max="14090" width="17.33203125" customWidth="1"/>
    <col min="14091" max="14091" width="16.44140625" customWidth="1"/>
    <col min="14092" max="14092" width="17.44140625" customWidth="1"/>
    <col min="14093" max="14093" width="16.44140625" customWidth="1"/>
    <col min="14094" max="14094" width="16.6640625" customWidth="1"/>
    <col min="14095" max="14095" width="14.109375" customWidth="1"/>
    <col min="14342" max="14342" width="27.33203125" customWidth="1"/>
    <col min="14343" max="14343" width="15.6640625" customWidth="1"/>
    <col min="14344" max="14344" width="17.109375" customWidth="1"/>
    <col min="14345" max="14345" width="17.44140625" customWidth="1"/>
    <col min="14346" max="14346" width="17.33203125" customWidth="1"/>
    <col min="14347" max="14347" width="16.44140625" customWidth="1"/>
    <col min="14348" max="14348" width="17.44140625" customWidth="1"/>
    <col min="14349" max="14349" width="16.44140625" customWidth="1"/>
    <col min="14350" max="14350" width="16.6640625" customWidth="1"/>
    <col min="14351" max="14351" width="14.109375" customWidth="1"/>
    <col min="14598" max="14598" width="27.33203125" customWidth="1"/>
    <col min="14599" max="14599" width="15.6640625" customWidth="1"/>
    <col min="14600" max="14600" width="17.109375" customWidth="1"/>
    <col min="14601" max="14601" width="17.44140625" customWidth="1"/>
    <col min="14602" max="14602" width="17.33203125" customWidth="1"/>
    <col min="14603" max="14603" width="16.44140625" customWidth="1"/>
    <col min="14604" max="14604" width="17.44140625" customWidth="1"/>
    <col min="14605" max="14605" width="16.44140625" customWidth="1"/>
    <col min="14606" max="14606" width="16.6640625" customWidth="1"/>
    <col min="14607" max="14607" width="14.109375" customWidth="1"/>
    <col min="14854" max="14854" width="27.33203125" customWidth="1"/>
    <col min="14855" max="14855" width="15.6640625" customWidth="1"/>
    <col min="14856" max="14856" width="17.109375" customWidth="1"/>
    <col min="14857" max="14857" width="17.44140625" customWidth="1"/>
    <col min="14858" max="14858" width="17.33203125" customWidth="1"/>
    <col min="14859" max="14859" width="16.44140625" customWidth="1"/>
    <col min="14860" max="14860" width="17.44140625" customWidth="1"/>
    <col min="14861" max="14861" width="16.44140625" customWidth="1"/>
    <col min="14862" max="14862" width="16.6640625" customWidth="1"/>
    <col min="14863" max="14863" width="14.109375" customWidth="1"/>
    <col min="15110" max="15110" width="27.33203125" customWidth="1"/>
    <col min="15111" max="15111" width="15.6640625" customWidth="1"/>
    <col min="15112" max="15112" width="17.109375" customWidth="1"/>
    <col min="15113" max="15113" width="17.44140625" customWidth="1"/>
    <col min="15114" max="15114" width="17.33203125" customWidth="1"/>
    <col min="15115" max="15115" width="16.44140625" customWidth="1"/>
    <col min="15116" max="15116" width="17.44140625" customWidth="1"/>
    <col min="15117" max="15117" width="16.44140625" customWidth="1"/>
    <col min="15118" max="15118" width="16.6640625" customWidth="1"/>
    <col min="15119" max="15119" width="14.109375" customWidth="1"/>
    <col min="15366" max="15366" width="27.33203125" customWidth="1"/>
    <col min="15367" max="15367" width="15.6640625" customWidth="1"/>
    <col min="15368" max="15368" width="17.109375" customWidth="1"/>
    <col min="15369" max="15369" width="17.44140625" customWidth="1"/>
    <col min="15370" max="15370" width="17.33203125" customWidth="1"/>
    <col min="15371" max="15371" width="16.44140625" customWidth="1"/>
    <col min="15372" max="15372" width="17.44140625" customWidth="1"/>
    <col min="15373" max="15373" width="16.44140625" customWidth="1"/>
    <col min="15374" max="15374" width="16.6640625" customWidth="1"/>
    <col min="15375" max="15375" width="14.109375" customWidth="1"/>
    <col min="15622" max="15622" width="27.33203125" customWidth="1"/>
    <col min="15623" max="15623" width="15.6640625" customWidth="1"/>
    <col min="15624" max="15624" width="17.109375" customWidth="1"/>
    <col min="15625" max="15625" width="17.44140625" customWidth="1"/>
    <col min="15626" max="15626" width="17.33203125" customWidth="1"/>
    <col min="15627" max="15627" width="16.44140625" customWidth="1"/>
    <col min="15628" max="15628" width="17.44140625" customWidth="1"/>
    <col min="15629" max="15629" width="16.44140625" customWidth="1"/>
    <col min="15630" max="15630" width="16.6640625" customWidth="1"/>
    <col min="15631" max="15631" width="14.109375" customWidth="1"/>
    <col min="15878" max="15878" width="27.33203125" customWidth="1"/>
    <col min="15879" max="15879" width="15.6640625" customWidth="1"/>
    <col min="15880" max="15880" width="17.109375" customWidth="1"/>
    <col min="15881" max="15881" width="17.44140625" customWidth="1"/>
    <col min="15882" max="15882" width="17.33203125" customWidth="1"/>
    <col min="15883" max="15883" width="16.44140625" customWidth="1"/>
    <col min="15884" max="15884" width="17.44140625" customWidth="1"/>
    <col min="15885" max="15885" width="16.44140625" customWidth="1"/>
    <col min="15886" max="15886" width="16.6640625" customWidth="1"/>
    <col min="15887" max="15887" width="14.109375" customWidth="1"/>
    <col min="16134" max="16134" width="27.33203125" customWidth="1"/>
    <col min="16135" max="16135" width="15.6640625" customWidth="1"/>
    <col min="16136" max="16136" width="17.109375" customWidth="1"/>
    <col min="16137" max="16137" width="17.44140625" customWidth="1"/>
    <col min="16138" max="16138" width="17.33203125" customWidth="1"/>
    <col min="16139" max="16139" width="16.44140625" customWidth="1"/>
    <col min="16140" max="16140" width="17.44140625" customWidth="1"/>
    <col min="16141" max="16141" width="16.44140625" customWidth="1"/>
    <col min="16142" max="16142" width="16.6640625" customWidth="1"/>
    <col min="16143" max="16143" width="14.109375" customWidth="1"/>
  </cols>
  <sheetData>
    <row r="1" spans="1:18" s="39" customFormat="1" ht="17.399999999999999" x14ac:dyDescent="0.3">
      <c r="B1" s="167" t="s">
        <v>70</v>
      </c>
      <c r="C1" s="167"/>
      <c r="D1" s="167"/>
      <c r="E1" s="167"/>
      <c r="F1" s="167"/>
      <c r="G1" s="167"/>
      <c r="H1" s="167"/>
      <c r="I1" s="167"/>
      <c r="J1" s="167"/>
      <c r="K1" s="167"/>
      <c r="L1" s="82"/>
      <c r="M1" s="82"/>
      <c r="N1" s="82"/>
      <c r="O1" s="82"/>
    </row>
    <row r="2" spans="1:18" s="39" customFormat="1" ht="18" thickBot="1" x14ac:dyDescent="0.35">
      <c r="B2" s="41" t="s">
        <v>71</v>
      </c>
      <c r="C2" s="40"/>
      <c r="D2" s="40"/>
      <c r="E2" s="40"/>
      <c r="F2" s="40"/>
      <c r="G2" s="41" t="s">
        <v>72</v>
      </c>
      <c r="H2" s="40"/>
      <c r="I2" s="40"/>
      <c r="J2" s="40"/>
      <c r="K2" s="40"/>
      <c r="L2" s="40"/>
      <c r="M2" s="40"/>
      <c r="N2" s="40"/>
      <c r="O2" s="40"/>
      <c r="R2" s="39" t="s">
        <v>97</v>
      </c>
    </row>
    <row r="3" spans="1:18" ht="45" customHeight="1" thickBot="1" x14ac:dyDescent="0.35">
      <c r="B3" s="168"/>
      <c r="C3" s="169"/>
      <c r="D3" s="169"/>
      <c r="E3" s="169"/>
      <c r="F3" s="170"/>
      <c r="G3" s="171"/>
      <c r="H3" s="172"/>
      <c r="I3" s="172"/>
      <c r="J3" s="172"/>
      <c r="K3" s="173"/>
      <c r="L3" s="94"/>
      <c r="M3" s="94"/>
      <c r="N3" s="94"/>
      <c r="O3" s="94"/>
      <c r="R3" t="s">
        <v>813</v>
      </c>
    </row>
    <row r="4" spans="1:18" ht="22.5" customHeight="1" thickBot="1" x14ac:dyDescent="0.35">
      <c r="B4" s="57" t="s">
        <v>88</v>
      </c>
      <c r="C4" s="100" t="s">
        <v>33</v>
      </c>
      <c r="D4" s="57"/>
      <c r="E4" s="57"/>
      <c r="F4" s="57"/>
      <c r="G4" s="55"/>
      <c r="H4" s="55"/>
      <c r="I4" s="55"/>
      <c r="J4" s="55"/>
      <c r="K4" s="55"/>
      <c r="L4" s="55"/>
      <c r="M4" s="55"/>
      <c r="N4" s="55"/>
      <c r="O4" s="55"/>
      <c r="R4" t="s">
        <v>803</v>
      </c>
    </row>
    <row r="5" spans="1:18" x14ac:dyDescent="0.3">
      <c r="B5" s="42"/>
      <c r="C5" s="43"/>
      <c r="D5" s="43"/>
      <c r="E5" s="43"/>
      <c r="F5" s="43"/>
      <c r="G5" s="44"/>
    </row>
    <row r="6" spans="1:18" s="48" customFormat="1" ht="15.6" x14ac:dyDescent="0.3">
      <c r="B6" s="45"/>
      <c r="C6" s="46" t="s">
        <v>37</v>
      </c>
      <c r="D6" s="46" t="s">
        <v>38</v>
      </c>
      <c r="E6" s="46" t="s">
        <v>39</v>
      </c>
      <c r="F6" s="46" t="s">
        <v>40</v>
      </c>
      <c r="G6" s="46" t="s">
        <v>41</v>
      </c>
      <c r="H6" s="47" t="s">
        <v>42</v>
      </c>
      <c r="I6" s="47" t="s">
        <v>43</v>
      </c>
      <c r="J6" s="47" t="s">
        <v>44</v>
      </c>
      <c r="K6" s="47" t="s">
        <v>45</v>
      </c>
      <c r="L6" s="47"/>
      <c r="M6" s="47"/>
      <c r="N6" s="47"/>
      <c r="O6" s="47"/>
      <c r="P6" s="47" t="s">
        <v>46</v>
      </c>
    </row>
    <row r="7" spans="1:18" s="50" customFormat="1" ht="48.75" customHeight="1" x14ac:dyDescent="0.25">
      <c r="A7" s="180" t="s">
        <v>73</v>
      </c>
      <c r="B7" s="181"/>
      <c r="C7" s="49" t="s">
        <v>74</v>
      </c>
      <c r="D7" s="49" t="s">
        <v>75</v>
      </c>
      <c r="E7" s="49" t="s">
        <v>76</v>
      </c>
      <c r="F7" s="49" t="s">
        <v>77</v>
      </c>
      <c r="G7" s="49" t="s">
        <v>78</v>
      </c>
      <c r="H7" s="49" t="s">
        <v>79</v>
      </c>
      <c r="I7" s="49" t="s">
        <v>80</v>
      </c>
      <c r="J7" s="49" t="s">
        <v>81</v>
      </c>
      <c r="K7" s="49" t="s">
        <v>82</v>
      </c>
      <c r="L7" s="49"/>
      <c r="M7" s="49"/>
      <c r="N7" s="49"/>
      <c r="O7" s="49"/>
      <c r="P7" s="49" t="s">
        <v>816</v>
      </c>
    </row>
    <row r="8" spans="1:18" s="39" customFormat="1" ht="35.1" customHeight="1" x14ac:dyDescent="0.25">
      <c r="A8" s="161" t="s">
        <v>1</v>
      </c>
      <c r="B8" s="174" t="s">
        <v>812</v>
      </c>
      <c r="C8" s="176">
        <f>VLOOKUP(A8,'Year Lookup'!$A$4:$N$19,2,FALSE)</f>
        <v>0</v>
      </c>
      <c r="D8" s="51" t="str">
        <f>VLOOKUP(A8,'Year Lookup'!$A$4:$N$19,3,FALSE)</f>
        <v/>
      </c>
      <c r="E8" s="178">
        <f>VLOOKUP(A8,'Year Lookup'!$A$4:$N$19,5,FALSE)</f>
        <v>0</v>
      </c>
      <c r="F8" s="51" t="str">
        <f>VLOOKUP(A8,'Year Lookup'!$A$4:$N$19,6,FALSE)</f>
        <v/>
      </c>
      <c r="G8" s="178">
        <f>VLOOKUP(A8,'Year Lookup'!$A$4:$N$19,8,FALSE)</f>
        <v>0</v>
      </c>
      <c r="H8" s="51" t="str">
        <f>VLOOKUP(A8,'Year Lookup'!$A$4:$N$19,9,FALSE)</f>
        <v/>
      </c>
      <c r="I8" s="178">
        <f>VLOOKUP(A8,'Year Lookup'!$A$4:$N$19,11,FALSE)</f>
        <v>0</v>
      </c>
      <c r="J8" s="51" t="str">
        <f>VLOOKUP(A8,'Year Lookup'!$A$4:$N$19,12,FALSE)</f>
        <v/>
      </c>
      <c r="K8" s="156">
        <f>VLOOKUP(A8,'Year Lookup'!$A$4:$N$19,14,FALSE)</f>
        <v>0</v>
      </c>
      <c r="L8" s="87">
        <f>IF(D8="Fail",1,0)</f>
        <v>0</v>
      </c>
      <c r="M8" s="87">
        <f>IF(F8="Fail",1,0)</f>
        <v>0</v>
      </c>
      <c r="N8" s="87">
        <f>IF(H8="Fail",1,0)</f>
        <v>0</v>
      </c>
      <c r="O8" s="87">
        <f>IF(J8="Fail",1,0)</f>
        <v>0</v>
      </c>
      <c r="P8" s="153" t="str">
        <f>IF(L8+M8+N8+O8&gt;=4,"Fail","Pass")</f>
        <v>Pass</v>
      </c>
    </row>
    <row r="9" spans="1:18" s="39" customFormat="1" ht="21.9" customHeight="1" x14ac:dyDescent="0.25">
      <c r="A9" s="162"/>
      <c r="B9" s="175"/>
      <c r="C9" s="177"/>
      <c r="D9" s="52">
        <f>VLOOKUP(A8,'Year Lookup'!$A$4:$N$19,4,FALSE)</f>
        <v>0</v>
      </c>
      <c r="E9" s="179"/>
      <c r="F9" s="60" t="str">
        <f>VLOOKUP(A8,'Year Lookup'!$A$4:$N$19,7,FALSE)</f>
        <v/>
      </c>
      <c r="G9" s="179"/>
      <c r="H9" s="52">
        <f>VLOOKUP(A8,'Year Lookup'!$A$4:$N$19,10,FALSE)</f>
        <v>0</v>
      </c>
      <c r="I9" s="179"/>
      <c r="J9" s="52" t="str">
        <f>VLOOKUP(A8,'Year Lookup'!$A$4:$N$19,13,FALSE)</f>
        <v/>
      </c>
      <c r="K9" s="158"/>
      <c r="L9" s="88"/>
      <c r="M9" s="88"/>
      <c r="N9" s="88"/>
      <c r="O9" s="88"/>
      <c r="P9" s="154"/>
    </row>
    <row r="10" spans="1:18" s="39" customFormat="1" ht="35.1" customHeight="1" x14ac:dyDescent="0.25">
      <c r="A10" s="161" t="s">
        <v>2</v>
      </c>
      <c r="B10" s="174" t="s">
        <v>822</v>
      </c>
      <c r="C10" s="176">
        <f>VLOOKUP(A10,'Year Lookup'!$A$4:$N$19,2,FALSE)</f>
        <v>0</v>
      </c>
      <c r="D10" s="51" t="str">
        <f>VLOOKUP(A10,'Year Lookup'!$A$4:$N$19,3,FALSE)</f>
        <v/>
      </c>
      <c r="E10" s="178">
        <f>VLOOKUP(A10,'Year Lookup'!$A$4:$N$19,5,FALSE)</f>
        <v>0</v>
      </c>
      <c r="F10" s="51" t="str">
        <f>VLOOKUP(A10,'Year Lookup'!$A$4:$N$19,6,FALSE)</f>
        <v/>
      </c>
      <c r="G10" s="178">
        <f>VLOOKUP(A10,'Year Lookup'!$A$4:$N$19,8,FALSE)</f>
        <v>0</v>
      </c>
      <c r="H10" s="51" t="str">
        <f>VLOOKUP(A10,'Year Lookup'!$A$4:$N$19,9,FALSE)</f>
        <v/>
      </c>
      <c r="I10" s="178">
        <f>VLOOKUP(A10,'Year Lookup'!$A$4:$N$19,11,FALSE)</f>
        <v>0</v>
      </c>
      <c r="J10" s="51" t="str">
        <f>VLOOKUP(A10,'Year Lookup'!$A$4:$N$19,12,FALSE)</f>
        <v/>
      </c>
      <c r="K10" s="156">
        <f>VLOOKUP(A10,'Year Lookup'!$A$4:$N$19,14,FALSE)</f>
        <v>0</v>
      </c>
      <c r="L10" s="87">
        <f>IF(D10="Fail",1,0)</f>
        <v>0</v>
      </c>
      <c r="M10" s="87">
        <f>IF(F10="Fail",1,0)</f>
        <v>0</v>
      </c>
      <c r="N10" s="87">
        <f>IF(H10="Fail",1,0)</f>
        <v>0</v>
      </c>
      <c r="O10" s="87">
        <f>IF(J10="Fail",1,0)</f>
        <v>0</v>
      </c>
      <c r="P10" s="153" t="str">
        <f t="shared" ref="P10" si="0">IF(L10+M10+N10+O10&gt;=4,"Fail","Pass")</f>
        <v>Pass</v>
      </c>
    </row>
    <row r="11" spans="1:18" s="39" customFormat="1" ht="21.9" customHeight="1" x14ac:dyDescent="0.25">
      <c r="A11" s="162"/>
      <c r="B11" s="175"/>
      <c r="C11" s="177"/>
      <c r="D11" s="52">
        <f>VLOOKUP(A10,'Year Lookup'!$A$4:$N$19,4,FALSE)</f>
        <v>0</v>
      </c>
      <c r="E11" s="179"/>
      <c r="F11" s="60" t="str">
        <f>VLOOKUP(A10,'Year Lookup'!$A$4:$N$19,7,FALSE)</f>
        <v/>
      </c>
      <c r="G11" s="179"/>
      <c r="H11" s="52">
        <f>VLOOKUP(A10,'Year Lookup'!$A$4:$N$19,10,FALSE)</f>
        <v>0</v>
      </c>
      <c r="I11" s="179"/>
      <c r="J11" s="52" t="str">
        <f>VLOOKUP(A10,'Year Lookup'!$A$4:$N$19,13,FALSE)</f>
        <v/>
      </c>
      <c r="K11" s="158"/>
      <c r="L11" s="88"/>
      <c r="M11" s="88"/>
      <c r="N11" s="88"/>
      <c r="O11" s="88"/>
      <c r="P11" s="154"/>
    </row>
    <row r="12" spans="1:18" s="39" customFormat="1" ht="35.1" customHeight="1" x14ac:dyDescent="0.25">
      <c r="A12" s="161" t="s">
        <v>3</v>
      </c>
      <c r="B12" s="174" t="s">
        <v>823</v>
      </c>
      <c r="C12" s="176">
        <f>VLOOKUP(A12,'Year Lookup'!$A$4:$N$19,2,FALSE)</f>
        <v>0</v>
      </c>
      <c r="D12" s="51" t="str">
        <f>VLOOKUP(A12,'Year Lookup'!$A$4:$N$19,3,FALSE)</f>
        <v/>
      </c>
      <c r="E12" s="178">
        <f>VLOOKUP(A12,'Year Lookup'!$A$4:$N$19,5,FALSE)</f>
        <v>0</v>
      </c>
      <c r="F12" s="51" t="str">
        <f>VLOOKUP(A12,'Year Lookup'!$A$4:$N$19,6,FALSE)</f>
        <v/>
      </c>
      <c r="G12" s="178">
        <f>VLOOKUP(A12,'Year Lookup'!$A$4:$N$19,8,FALSE)</f>
        <v>0</v>
      </c>
      <c r="H12" s="51" t="str">
        <f>VLOOKUP(A12,'Year Lookup'!$A$4:$N$19,9,FALSE)</f>
        <v/>
      </c>
      <c r="I12" s="178">
        <f>VLOOKUP(A12,'Year Lookup'!$A$4:$N$19,11,FALSE)</f>
        <v>0</v>
      </c>
      <c r="J12" s="51" t="str">
        <f>VLOOKUP(A12,'Year Lookup'!$A$4:$N$19,12,FALSE)</f>
        <v/>
      </c>
      <c r="K12" s="156">
        <f>VLOOKUP(A12,'Year Lookup'!$A$4:$N$19,14,FALSE)</f>
        <v>0</v>
      </c>
      <c r="L12" s="87">
        <f>IF(D12="Fail",1,0)</f>
        <v>0</v>
      </c>
      <c r="M12" s="87">
        <f>IF(F12="Fail",1,0)</f>
        <v>0</v>
      </c>
      <c r="N12" s="87">
        <f>IF(H12="Fail",1,0)</f>
        <v>0</v>
      </c>
      <c r="O12" s="87">
        <f>IF(J12="Fail",1,0)</f>
        <v>0</v>
      </c>
      <c r="P12" s="153" t="str">
        <f t="shared" ref="P12" si="1">IF(L12+M12+N12+O12&gt;=4,"Fail","Pass")</f>
        <v>Pass</v>
      </c>
    </row>
    <row r="13" spans="1:18" s="39" customFormat="1" ht="21.9" customHeight="1" x14ac:dyDescent="0.25">
      <c r="A13" s="162"/>
      <c r="B13" s="175"/>
      <c r="C13" s="177"/>
      <c r="D13" s="52">
        <f>VLOOKUP(A12,'Year Lookup'!$A$4:$N$19,4,FALSE)</f>
        <v>0</v>
      </c>
      <c r="E13" s="179"/>
      <c r="F13" s="60" t="str">
        <f>VLOOKUP(A12,'Year Lookup'!$A$4:$N$19,7,FALSE)</f>
        <v/>
      </c>
      <c r="G13" s="179"/>
      <c r="H13" s="52">
        <f>VLOOKUP(A12,'Year Lookup'!$A$4:$N$19,10,FALSE)</f>
        <v>0</v>
      </c>
      <c r="I13" s="179"/>
      <c r="J13" s="52" t="str">
        <f>VLOOKUP(A12,'Year Lookup'!$A$4:$N$19,13,FALSE)</f>
        <v/>
      </c>
      <c r="K13" s="158"/>
      <c r="L13" s="88"/>
      <c r="M13" s="88"/>
      <c r="N13" s="88"/>
      <c r="O13" s="88"/>
      <c r="P13" s="154"/>
    </row>
    <row r="14" spans="1:18" s="39" customFormat="1" ht="35.1" customHeight="1" x14ac:dyDescent="0.25">
      <c r="A14" s="161" t="s">
        <v>4</v>
      </c>
      <c r="B14" s="174" t="s">
        <v>824</v>
      </c>
      <c r="C14" s="176">
        <f>VLOOKUP(A14,'Year Lookup'!$A$4:$N$19,2,FALSE)</f>
        <v>0</v>
      </c>
      <c r="D14" s="51" t="str">
        <f>VLOOKUP(A14,'Year Lookup'!$A$4:$N$19,3,FALSE)</f>
        <v/>
      </c>
      <c r="E14" s="178">
        <f>VLOOKUP(A14,'Year Lookup'!$A$4:$N$19,5,FALSE)</f>
        <v>0</v>
      </c>
      <c r="F14" s="51" t="str">
        <f>VLOOKUP(A14,'Year Lookup'!$A$4:$N$19,6,FALSE)</f>
        <v/>
      </c>
      <c r="G14" s="178">
        <f>VLOOKUP(A14,'Year Lookup'!$A$4:$N$19,8,FALSE)</f>
        <v>0</v>
      </c>
      <c r="H14" s="51" t="str">
        <f>VLOOKUP(A14,'Year Lookup'!$A$4:$N$19,9,FALSE)</f>
        <v/>
      </c>
      <c r="I14" s="178">
        <f>VLOOKUP(A14,'Year Lookup'!$A$4:$N$19,11,FALSE)</f>
        <v>0</v>
      </c>
      <c r="J14" s="51" t="str">
        <f>VLOOKUP(A14,'Year Lookup'!$A$4:$N$19,12,FALSE)</f>
        <v/>
      </c>
      <c r="K14" s="156">
        <f>VLOOKUP(A14,'Year Lookup'!$A$4:$N$19,14,FALSE)</f>
        <v>0</v>
      </c>
      <c r="L14" s="87">
        <f>IF(D14="Fail",1,0)</f>
        <v>0</v>
      </c>
      <c r="M14" s="87">
        <f>IF(F14="Fail",1,0)</f>
        <v>0</v>
      </c>
      <c r="N14" s="87">
        <f>IF(H14="Fail",1,0)</f>
        <v>0</v>
      </c>
      <c r="O14" s="87">
        <f>IF(J14="Fail",1,0)</f>
        <v>0</v>
      </c>
      <c r="P14" s="153" t="str">
        <f t="shared" ref="P14" si="2">IF(L14+M14+N14+O14&gt;=4,"Fail","Pass")</f>
        <v>Pass</v>
      </c>
    </row>
    <row r="15" spans="1:18" s="39" customFormat="1" ht="21.9" customHeight="1" x14ac:dyDescent="0.25">
      <c r="A15" s="162"/>
      <c r="B15" s="175"/>
      <c r="C15" s="177"/>
      <c r="D15" s="52">
        <f>VLOOKUP(A14,'Year Lookup'!$A$4:$N$19,4,FALSE)</f>
        <v>0</v>
      </c>
      <c r="E15" s="179"/>
      <c r="F15" s="60" t="str">
        <f>VLOOKUP(A14,'Year Lookup'!$A$4:$N$19,7,FALSE)</f>
        <v/>
      </c>
      <c r="G15" s="179"/>
      <c r="H15" s="52">
        <f>VLOOKUP(A14,'Year Lookup'!$A$4:$N$19,10,FALSE)</f>
        <v>0</v>
      </c>
      <c r="I15" s="179"/>
      <c r="J15" s="52" t="str">
        <f>VLOOKUP(A14,'Year Lookup'!$A$4:$N$19,13,FALSE)</f>
        <v/>
      </c>
      <c r="K15" s="158"/>
      <c r="L15" s="88"/>
      <c r="M15" s="88"/>
      <c r="N15" s="88"/>
      <c r="O15" s="88"/>
      <c r="P15" s="154"/>
    </row>
    <row r="16" spans="1:18" s="39" customFormat="1" ht="35.1" customHeight="1" x14ac:dyDescent="0.25">
      <c r="A16" s="161" t="s">
        <v>5</v>
      </c>
      <c r="B16" s="174" t="s">
        <v>825</v>
      </c>
      <c r="C16" s="176">
        <f>VLOOKUP(A16,'Year Lookup'!$A$4:$N$19,2,FALSE)</f>
        <v>0</v>
      </c>
      <c r="D16" s="51" t="str">
        <f>VLOOKUP(A16,'Year Lookup'!$A$4:$N$19,3,FALSE)</f>
        <v/>
      </c>
      <c r="E16" s="178">
        <f>VLOOKUP(A16,'Year Lookup'!$A$4:$N$19,5,FALSE)</f>
        <v>0</v>
      </c>
      <c r="F16" s="51" t="str">
        <f>VLOOKUP(A16,'Year Lookup'!$A$4:$N$19,6,FALSE)</f>
        <v/>
      </c>
      <c r="G16" s="178">
        <f>VLOOKUP(A16,'Year Lookup'!$A$4:$N$19,8,FALSE)</f>
        <v>0</v>
      </c>
      <c r="H16" s="51" t="str">
        <f>VLOOKUP(A16,'Year Lookup'!$A$4:$N$19,9,FALSE)</f>
        <v/>
      </c>
      <c r="I16" s="178">
        <f>VLOOKUP(A16,'Year Lookup'!$A$4:$N$19,11,FALSE)</f>
        <v>0</v>
      </c>
      <c r="J16" s="51" t="str">
        <f>VLOOKUP(A16,'Year Lookup'!$A$4:$N$19,12,FALSE)</f>
        <v/>
      </c>
      <c r="K16" s="156">
        <f>VLOOKUP(A16,'Year Lookup'!$A$4:$N$19,14,FALSE)</f>
        <v>0</v>
      </c>
      <c r="L16" s="87">
        <f>IF(D16="Fail",1,0)</f>
        <v>0</v>
      </c>
      <c r="M16" s="87">
        <f>IF(F16="Fail",1,0)</f>
        <v>0</v>
      </c>
      <c r="N16" s="87">
        <f>IF(H16="Fail",1,0)</f>
        <v>0</v>
      </c>
      <c r="O16" s="87">
        <f>IF(J16="Fail",1,0)</f>
        <v>0</v>
      </c>
      <c r="P16" s="153" t="str">
        <f t="shared" ref="P16" si="3">IF(L16+M16+N16+O16&gt;=4,"Fail","Pass")</f>
        <v>Pass</v>
      </c>
    </row>
    <row r="17" spans="1:19" s="39" customFormat="1" ht="21.9" customHeight="1" x14ac:dyDescent="0.25">
      <c r="A17" s="163"/>
      <c r="B17" s="190"/>
      <c r="C17" s="177"/>
      <c r="D17" s="84">
        <f>VLOOKUP(A16,'Year Lookup'!$A$4:$N$19,4,FALSE)</f>
        <v>0</v>
      </c>
      <c r="E17" s="191"/>
      <c r="F17" s="85" t="str">
        <f>VLOOKUP(A16,'Year Lookup'!$A$4:$N$19,7,FALSE)</f>
        <v/>
      </c>
      <c r="G17" s="191"/>
      <c r="H17" s="84">
        <f>VLOOKUP(A16,'Year Lookup'!$A$4:$N$19,10,FALSE)</f>
        <v>0</v>
      </c>
      <c r="I17" s="191"/>
      <c r="J17" s="84" t="str">
        <f>VLOOKUP(A16,'Year Lookup'!$A$4:$N$19,13,FALSE)</f>
        <v/>
      </c>
      <c r="K17" s="157"/>
      <c r="L17" s="89"/>
      <c r="M17" s="89"/>
      <c r="N17" s="89"/>
      <c r="O17" s="89"/>
      <c r="P17" s="155"/>
    </row>
    <row r="18" spans="1:19" s="39" customFormat="1" ht="35.1" customHeight="1" x14ac:dyDescent="0.25">
      <c r="A18" s="161" t="s">
        <v>6</v>
      </c>
      <c r="B18" s="174" t="s">
        <v>826</v>
      </c>
      <c r="C18" s="176">
        <f>VLOOKUP(A18,'Year Lookup'!$A$4:$N$19,2,FALSE)</f>
        <v>0</v>
      </c>
      <c r="D18" s="51" t="str">
        <f>VLOOKUP(A18,'Year Lookup'!$A$4:$N$19,3,FALSE)</f>
        <v/>
      </c>
      <c r="E18" s="178">
        <f>VLOOKUP(A18,'Year Lookup'!$A$4:$N$19,5,FALSE)</f>
        <v>0</v>
      </c>
      <c r="F18" s="51" t="str">
        <f>VLOOKUP(A18,'Year Lookup'!$A$4:$N$19,6,FALSE)</f>
        <v/>
      </c>
      <c r="G18" s="178">
        <f>VLOOKUP(A18,'Year Lookup'!$A$4:$N$19,8,FALSE)</f>
        <v>0</v>
      </c>
      <c r="H18" s="51" t="str">
        <f>VLOOKUP(A18,'Year Lookup'!$A$4:$N$19,9,FALSE)</f>
        <v/>
      </c>
      <c r="I18" s="178">
        <f>VLOOKUP(A18,'Year Lookup'!$A$4:$N$19,11,FALSE)</f>
        <v>0</v>
      </c>
      <c r="J18" s="51" t="str">
        <f>VLOOKUP(A18,'Year Lookup'!$A$4:$N$19,12,FALSE)</f>
        <v/>
      </c>
      <c r="K18" s="156">
        <f>VLOOKUP(A18,'Year Lookup'!$A$4:$N$19,14,FALSE)</f>
        <v>0</v>
      </c>
      <c r="L18" s="87">
        <f>IF(D18="Fail",1,0)</f>
        <v>0</v>
      </c>
      <c r="M18" s="87">
        <f>IF(F18="Fail",1,0)</f>
        <v>0</v>
      </c>
      <c r="N18" s="87">
        <f>IF(H18="Fail",1,0)</f>
        <v>0</v>
      </c>
      <c r="O18" s="87">
        <f>IF(J18="Fail",1,0)</f>
        <v>0</v>
      </c>
      <c r="P18" s="153" t="str">
        <f t="shared" ref="P18" si="4">IF(L18+M18+N18+O18&gt;=4,"Fail","Pass")</f>
        <v>Pass</v>
      </c>
    </row>
    <row r="19" spans="1:19" s="39" customFormat="1" ht="21.9" customHeight="1" x14ac:dyDescent="0.25">
      <c r="A19" s="163"/>
      <c r="B19" s="190"/>
      <c r="C19" s="177"/>
      <c r="D19" s="84">
        <f>VLOOKUP(A18,'Year Lookup'!$A$4:$N$19,4,FALSE)</f>
        <v>0</v>
      </c>
      <c r="E19" s="191"/>
      <c r="F19" s="85" t="str">
        <f>VLOOKUP(A18,'Year Lookup'!$A$4:$N$19,7,FALSE)</f>
        <v/>
      </c>
      <c r="G19" s="191"/>
      <c r="H19" s="84">
        <f>VLOOKUP(A18,'Year Lookup'!$A$4:$N$19,10,FALSE)</f>
        <v>0</v>
      </c>
      <c r="I19" s="191"/>
      <c r="J19" s="84" t="str">
        <f>VLOOKUP(A18,'Year Lookup'!$A$4:$N$19,13,FALSE)</f>
        <v/>
      </c>
      <c r="K19" s="157"/>
      <c r="L19" s="89"/>
      <c r="M19" s="89"/>
      <c r="N19" s="89"/>
      <c r="O19" s="89"/>
      <c r="P19" s="154"/>
    </row>
    <row r="20" spans="1:19" s="39" customFormat="1" ht="35.1" customHeight="1" x14ac:dyDescent="0.25">
      <c r="A20" s="161" t="s">
        <v>27</v>
      </c>
      <c r="B20" s="174" t="s">
        <v>829</v>
      </c>
      <c r="C20" s="176">
        <f>VLOOKUP(A20,'Year Lookup'!$A$4:$N$19,2,FALSE)</f>
        <v>0</v>
      </c>
      <c r="D20" s="51" t="str">
        <f>VLOOKUP(A20,'Year Lookup'!$A$4:$N$19,3,FALSE)</f>
        <v/>
      </c>
      <c r="E20" s="178">
        <f>VLOOKUP(A20,'Year Lookup'!$A$4:$N$19,5,FALSE)</f>
        <v>0</v>
      </c>
      <c r="F20" s="51" t="str">
        <f>VLOOKUP(A20,'Year Lookup'!$A$4:$N$19,6,FALSE)</f>
        <v/>
      </c>
      <c r="G20" s="178">
        <f>VLOOKUP(A20,'Year Lookup'!$A$4:$N$19,8,FALSE)</f>
        <v>0</v>
      </c>
      <c r="H20" s="51" t="str">
        <f>VLOOKUP(A20,'Year Lookup'!$A$4:$N$19,9,FALSE)</f>
        <v/>
      </c>
      <c r="I20" s="178">
        <f>VLOOKUP(A20,'Year Lookup'!$A$4:$N$19,11,FALSE)</f>
        <v>0</v>
      </c>
      <c r="J20" s="51" t="str">
        <f>VLOOKUP(A20,'Year Lookup'!$A$4:$N$19,12,FALSE)</f>
        <v/>
      </c>
      <c r="K20" s="156">
        <f>VLOOKUP(A20,'Year Lookup'!$A$4:$N$19,14,FALSE)</f>
        <v>0</v>
      </c>
      <c r="L20" s="87">
        <f>IF(D20="Fail",1,0)</f>
        <v>0</v>
      </c>
      <c r="M20" s="87">
        <f>IF(F20="Fail",1,0)</f>
        <v>0</v>
      </c>
      <c r="N20" s="87">
        <f>IF(H20="Fail",1,0)</f>
        <v>0</v>
      </c>
      <c r="O20" s="87">
        <f>IF(J20="Fail",1,0)</f>
        <v>0</v>
      </c>
      <c r="P20" s="153" t="str">
        <f t="shared" ref="P20" si="5">IF(L20+M20+N20+O20&gt;=4,"Fail","Pass")</f>
        <v>Pass</v>
      </c>
    </row>
    <row r="21" spans="1:19" s="39" customFormat="1" ht="21.9" customHeight="1" x14ac:dyDescent="0.25">
      <c r="A21" s="163"/>
      <c r="B21" s="190"/>
      <c r="C21" s="177"/>
      <c r="D21" s="84">
        <f>VLOOKUP(A20,'Year Lookup'!$A$4:$N$19,4,FALSE)</f>
        <v>0</v>
      </c>
      <c r="E21" s="191"/>
      <c r="F21" s="85" t="str">
        <f>VLOOKUP(A20,'Year Lookup'!$A$4:$N$19,7,FALSE)</f>
        <v/>
      </c>
      <c r="G21" s="191"/>
      <c r="H21" s="84">
        <f>VLOOKUP(A20,'Year Lookup'!$A$4:$N$19,10,FALSE)</f>
        <v>0</v>
      </c>
      <c r="I21" s="191"/>
      <c r="J21" s="84" t="str">
        <f>VLOOKUP(A20,'Year Lookup'!$A$4:$N$19,13,FALSE)</f>
        <v/>
      </c>
      <c r="K21" s="157"/>
      <c r="L21" s="89"/>
      <c r="M21" s="89"/>
      <c r="N21" s="89"/>
      <c r="O21" s="89"/>
      <c r="P21" s="154"/>
      <c r="Q21" s="105"/>
      <c r="S21" s="105"/>
    </row>
    <row r="22" spans="1:19" s="39" customFormat="1" ht="35.1" customHeight="1" x14ac:dyDescent="0.25">
      <c r="A22" s="161" t="s">
        <v>28</v>
      </c>
      <c r="B22" s="174" t="s">
        <v>850</v>
      </c>
      <c r="C22" s="176">
        <f>VLOOKUP(A22,'Year Lookup'!$A$4:$N$19,2,FALSE)</f>
        <v>0</v>
      </c>
      <c r="D22" s="51" t="str">
        <f>VLOOKUP(A22,'Year Lookup'!$A$4:$N$19,3,FALSE)</f>
        <v/>
      </c>
      <c r="E22" s="178">
        <f>VLOOKUP(A22,'Year Lookup'!$A$4:$N$19,5,FALSE)</f>
        <v>0</v>
      </c>
      <c r="F22" s="51" t="str">
        <f>VLOOKUP(A22,'Year Lookup'!$A$4:$N$19,6,FALSE)</f>
        <v/>
      </c>
      <c r="G22" s="178">
        <f>VLOOKUP(A22,'Year Lookup'!$A$4:$N$19,8,FALSE)</f>
        <v>0</v>
      </c>
      <c r="H22" s="51" t="str">
        <f>VLOOKUP(A22,'Year Lookup'!$A$4:$N$19,9,FALSE)</f>
        <v/>
      </c>
      <c r="I22" s="178">
        <f>VLOOKUP(A22,'Year Lookup'!$A$4:$N$19,11,FALSE)</f>
        <v>0</v>
      </c>
      <c r="J22" s="51" t="str">
        <f>VLOOKUP(A22,'Year Lookup'!$A$4:$N$19,12,FALSE)</f>
        <v/>
      </c>
      <c r="K22" s="156">
        <f>VLOOKUP(A22,'Year Lookup'!$A$4:$N$19,14,FALSE)</f>
        <v>0</v>
      </c>
      <c r="L22" s="87">
        <f>IF(D22="Fail",1,0)</f>
        <v>0</v>
      </c>
      <c r="M22" s="87">
        <f>IF(F22="Fail",1,0)</f>
        <v>0</v>
      </c>
      <c r="N22" s="87">
        <f>IF(H22="Fail",1,0)</f>
        <v>0</v>
      </c>
      <c r="O22" s="87">
        <f>IF(J22="Fail",1,0)</f>
        <v>0</v>
      </c>
      <c r="P22" s="153" t="str">
        <f t="shared" ref="P22" si="6">IF(L22+M22+N22+O22&gt;=4,"Fail","Pass")</f>
        <v>Pass</v>
      </c>
    </row>
    <row r="23" spans="1:19" s="39" customFormat="1" ht="21.9" customHeight="1" x14ac:dyDescent="0.25">
      <c r="A23" s="163"/>
      <c r="B23" s="190"/>
      <c r="C23" s="177"/>
      <c r="D23" s="84">
        <f>VLOOKUP(A22,'Year Lookup'!$A$4:$N$19,4,FALSE)</f>
        <v>0</v>
      </c>
      <c r="E23" s="191"/>
      <c r="F23" s="85" t="str">
        <f>VLOOKUP(A22,'Year Lookup'!$A$4:$N$19,7,FALSE)</f>
        <v/>
      </c>
      <c r="G23" s="191"/>
      <c r="H23" s="84">
        <f>VLOOKUP(A22,'Year Lookup'!$A$4:$N$19,10,FALSE)</f>
        <v>0</v>
      </c>
      <c r="I23" s="191"/>
      <c r="J23" s="84" t="str">
        <f>VLOOKUP(A22,'Year Lookup'!$A$4:$N$19,13,FALSE)</f>
        <v/>
      </c>
      <c r="K23" s="157"/>
      <c r="L23" s="89"/>
      <c r="M23" s="89"/>
      <c r="N23" s="89"/>
      <c r="O23" s="89"/>
      <c r="P23" s="154"/>
      <c r="Q23" s="105"/>
      <c r="S23" s="105"/>
    </row>
    <row r="24" spans="1:19" s="39" customFormat="1" ht="35.1" customHeight="1" x14ac:dyDescent="0.25">
      <c r="A24" s="161" t="s">
        <v>29</v>
      </c>
      <c r="B24" s="174" t="s">
        <v>851</v>
      </c>
      <c r="C24" s="176">
        <f>VLOOKUP(A24,'Year Lookup'!$A$4:$N$19,2,FALSE)</f>
        <v>0</v>
      </c>
      <c r="D24" s="51" t="str">
        <f>VLOOKUP(A24,'Year Lookup'!$A$4:$N$19,3,FALSE)</f>
        <v/>
      </c>
      <c r="E24" s="178">
        <f>VLOOKUP(A24,'Year Lookup'!$A$4:$N$19,5,FALSE)</f>
        <v>0</v>
      </c>
      <c r="F24" s="51" t="str">
        <f>VLOOKUP(A24,'Year Lookup'!$A$4:$N$19,6,FALSE)</f>
        <v/>
      </c>
      <c r="G24" s="178">
        <f>VLOOKUP(A24,'Year Lookup'!$A$4:$N$19,8,FALSE)</f>
        <v>0</v>
      </c>
      <c r="H24" s="51" t="str">
        <f>VLOOKUP(A24,'Year Lookup'!$A$4:$N$19,9,FALSE)</f>
        <v/>
      </c>
      <c r="I24" s="178">
        <f>VLOOKUP(A24,'Year Lookup'!$A$4:$N$19,11,FALSE)</f>
        <v>0</v>
      </c>
      <c r="J24" s="51" t="str">
        <f>VLOOKUP(A24,'Year Lookup'!$A$4:$N$19,12,FALSE)</f>
        <v/>
      </c>
      <c r="K24" s="156">
        <f>VLOOKUP(A24,'Year Lookup'!$A$4:$N$19,14,FALSE)</f>
        <v>0</v>
      </c>
      <c r="L24" s="87">
        <f>IF(D24="Fail",1,0)</f>
        <v>0</v>
      </c>
      <c r="M24" s="87">
        <f>IF(F24="Fail",1,0)</f>
        <v>0</v>
      </c>
      <c r="N24" s="87">
        <f>IF(H24="Fail",1,0)</f>
        <v>0</v>
      </c>
      <c r="O24" s="87">
        <f>IF(J24="Fail",1,0)</f>
        <v>0</v>
      </c>
      <c r="P24" s="153" t="str">
        <f t="shared" ref="P24" si="7">IF(L24+M24+N24+O24&gt;=4,"Fail","Pass")</f>
        <v>Pass</v>
      </c>
    </row>
    <row r="25" spans="1:19" s="39" customFormat="1" ht="21.9" customHeight="1" x14ac:dyDescent="0.25">
      <c r="A25" s="163"/>
      <c r="B25" s="190"/>
      <c r="C25" s="177"/>
      <c r="D25" s="84">
        <f>VLOOKUP(A24,'Year Lookup'!$A$4:$N$19,4,FALSE)</f>
        <v>0</v>
      </c>
      <c r="E25" s="191"/>
      <c r="F25" s="85" t="str">
        <f>VLOOKUP(A24,'Year Lookup'!$A$4:$N$19,7,FALSE)</f>
        <v/>
      </c>
      <c r="G25" s="191"/>
      <c r="H25" s="84">
        <f>VLOOKUP(A24,'Year Lookup'!$A$4:$N$19,10,FALSE)</f>
        <v>0</v>
      </c>
      <c r="I25" s="191"/>
      <c r="J25" s="84" t="str">
        <f>VLOOKUP(A24,'Year Lookup'!$A$4:$N$19,13,FALSE)</f>
        <v/>
      </c>
      <c r="K25" s="157"/>
      <c r="L25" s="89"/>
      <c r="M25" s="89"/>
      <c r="N25" s="89"/>
      <c r="O25" s="89"/>
      <c r="P25" s="154"/>
      <c r="Q25" s="105"/>
      <c r="S25" s="105"/>
    </row>
    <row r="26" spans="1:19" s="39" customFormat="1" ht="35.1" customHeight="1" x14ac:dyDescent="0.25">
      <c r="A26" s="161" t="s">
        <v>30</v>
      </c>
      <c r="B26" s="174" t="s">
        <v>852</v>
      </c>
      <c r="C26" s="176">
        <f>VLOOKUP(A26,'Year Lookup'!$A$4:$N$19,2,FALSE)</f>
        <v>0</v>
      </c>
      <c r="D26" s="51" t="str">
        <f>VLOOKUP(A26,'Year Lookup'!$A$4:$N$19,3,FALSE)</f>
        <v/>
      </c>
      <c r="E26" s="178">
        <f>VLOOKUP(A26,'Year Lookup'!$A$4:$N$19,5,FALSE)</f>
        <v>0</v>
      </c>
      <c r="F26" s="51" t="str">
        <f>VLOOKUP(A26,'Year Lookup'!$A$4:$N$19,6,FALSE)</f>
        <v/>
      </c>
      <c r="G26" s="178">
        <f>VLOOKUP(A26,'Year Lookup'!$A$4:$N$19,8,FALSE)</f>
        <v>0</v>
      </c>
      <c r="H26" s="51" t="str">
        <f>VLOOKUP(A26,'Year Lookup'!$A$4:$N$19,9,FALSE)</f>
        <v/>
      </c>
      <c r="I26" s="178">
        <f>VLOOKUP(A26,'Year Lookup'!$A$4:$N$19,11,FALSE)</f>
        <v>0</v>
      </c>
      <c r="J26" s="51" t="str">
        <f>VLOOKUP(A26,'Year Lookup'!$A$4:$N$19,12,FALSE)</f>
        <v/>
      </c>
      <c r="K26" s="156">
        <f>VLOOKUP(A26,'Year Lookup'!$A$4:$N$19,14,FALSE)</f>
        <v>0</v>
      </c>
      <c r="L26" s="87">
        <f>IF(D26="Fail",1,0)</f>
        <v>0</v>
      </c>
      <c r="M26" s="87">
        <f>IF(F26="Fail",1,0)</f>
        <v>0</v>
      </c>
      <c r="N26" s="87">
        <f>IF(H26="Fail",1,0)</f>
        <v>0</v>
      </c>
      <c r="O26" s="87">
        <f>IF(J26="Fail",1,0)</f>
        <v>0</v>
      </c>
      <c r="P26" s="153" t="str">
        <f t="shared" ref="P26" si="8">IF(L26+M26+N26+O26&gt;=4,"Fail","Pass")</f>
        <v>Pass</v>
      </c>
    </row>
    <row r="27" spans="1:19" s="39" customFormat="1" ht="21.9" customHeight="1" x14ac:dyDescent="0.25">
      <c r="A27" s="163"/>
      <c r="B27" s="190"/>
      <c r="C27" s="177"/>
      <c r="D27" s="84">
        <f>VLOOKUP(A26,'Year Lookup'!$A$4:$N$19,4,FALSE)</f>
        <v>0</v>
      </c>
      <c r="E27" s="191"/>
      <c r="F27" s="85" t="str">
        <f>VLOOKUP(A26,'Year Lookup'!$A$4:$N$19,7,FALSE)</f>
        <v/>
      </c>
      <c r="G27" s="191"/>
      <c r="H27" s="84">
        <f>VLOOKUP(A26,'Year Lookup'!$A$4:$N$19,10,FALSE)</f>
        <v>0</v>
      </c>
      <c r="I27" s="191"/>
      <c r="J27" s="84" t="str">
        <f>VLOOKUP(A26,'Year Lookup'!$A$4:$N$19,13,FALSE)</f>
        <v/>
      </c>
      <c r="K27" s="157"/>
      <c r="L27" s="89"/>
      <c r="M27" s="89"/>
      <c r="N27" s="89"/>
      <c r="O27" s="89"/>
      <c r="P27" s="154"/>
      <c r="Q27" s="105"/>
      <c r="S27" s="105"/>
    </row>
    <row r="28" spans="1:19" s="39" customFormat="1" ht="35.1" customHeight="1" x14ac:dyDescent="0.25">
      <c r="A28" s="161" t="s">
        <v>31</v>
      </c>
      <c r="B28" s="174" t="s">
        <v>867</v>
      </c>
      <c r="C28" s="176">
        <f>VLOOKUP(A28,'Year Lookup'!$A$4:$N$19,2,FALSE)</f>
        <v>0</v>
      </c>
      <c r="D28" s="51" t="str">
        <f>VLOOKUP(A28,'Year Lookup'!$A$4:$N$19,3,FALSE)</f>
        <v/>
      </c>
      <c r="E28" s="178">
        <f>VLOOKUP(A28,'Year Lookup'!$A$4:$N$19,5,FALSE)</f>
        <v>0</v>
      </c>
      <c r="F28" s="51" t="str">
        <f>VLOOKUP(A28,'Year Lookup'!$A$4:$N$19,6,FALSE)</f>
        <v/>
      </c>
      <c r="G28" s="178">
        <f>VLOOKUP(A28,'Year Lookup'!$A$4:$N$19,8,FALSE)</f>
        <v>0</v>
      </c>
      <c r="H28" s="51" t="str">
        <f>VLOOKUP(A28,'Year Lookup'!$A$4:$N$19,9,FALSE)</f>
        <v/>
      </c>
      <c r="I28" s="178">
        <f>VLOOKUP(A28,'Year Lookup'!$A$4:$N$19,11,FALSE)</f>
        <v>0</v>
      </c>
      <c r="J28" s="51" t="str">
        <f>VLOOKUP(A28,'Year Lookup'!$A$4:$N$19,12,FALSE)</f>
        <v/>
      </c>
      <c r="K28" s="226">
        <f>VLOOKUP(A28,'Year Lookup'!$A$4:$N$19,14,FALSE)</f>
        <v>0</v>
      </c>
      <c r="L28" s="87">
        <f>IF(D28="Fail",1,0)</f>
        <v>0</v>
      </c>
      <c r="M28" s="87">
        <f>IF(F28="Fail",1,0)</f>
        <v>0</v>
      </c>
      <c r="N28" s="87">
        <f>IF(H28="Fail",1,0)</f>
        <v>0</v>
      </c>
      <c r="O28" s="87">
        <f>IF(J28="Fail",1,0)</f>
        <v>0</v>
      </c>
      <c r="P28" s="153" t="str">
        <f t="shared" ref="P28" si="9">IF(L28+M28+N28+O28&gt;=4,"Fail","Pass")</f>
        <v>Pass</v>
      </c>
    </row>
    <row r="29" spans="1:19" s="39" customFormat="1" ht="21.9" customHeight="1" x14ac:dyDescent="0.25">
      <c r="A29" s="162"/>
      <c r="B29" s="175"/>
      <c r="C29" s="177"/>
      <c r="D29" s="52">
        <f>VLOOKUP(A28,'Year Lookup'!$A$4:$N$19,4,FALSE)</f>
        <v>0</v>
      </c>
      <c r="E29" s="179"/>
      <c r="F29" s="60" t="str">
        <f>VLOOKUP(A28,'Year Lookup'!$A$4:$N$19,7,FALSE)</f>
        <v/>
      </c>
      <c r="G29" s="179"/>
      <c r="H29" s="52">
        <f>VLOOKUP(A28,'Year Lookup'!$A$4:$N$19,10,FALSE)</f>
        <v>0</v>
      </c>
      <c r="I29" s="179"/>
      <c r="J29" s="52" t="str">
        <f>VLOOKUP(A28,'Year Lookup'!$A$4:$N$19,13,FALSE)</f>
        <v/>
      </c>
      <c r="K29" s="227"/>
      <c r="L29" s="89"/>
      <c r="M29" s="89"/>
      <c r="N29" s="89"/>
      <c r="O29" s="89"/>
      <c r="P29" s="154"/>
      <c r="Q29" s="105"/>
      <c r="S29" s="105"/>
    </row>
    <row r="30" spans="1:19" s="39" customFormat="1" ht="35.1" customHeight="1" x14ac:dyDescent="0.25">
      <c r="A30" s="161" t="s">
        <v>32</v>
      </c>
      <c r="B30" s="174" t="s">
        <v>868</v>
      </c>
      <c r="C30" s="176">
        <f>VLOOKUP(A30,'Year Lookup'!$A$4:$N$19,2,FALSE)</f>
        <v>0</v>
      </c>
      <c r="D30" s="51" t="str">
        <f>VLOOKUP(A30,'Year Lookup'!$A$4:$N$19,3,FALSE)</f>
        <v/>
      </c>
      <c r="E30" s="178">
        <f>VLOOKUP(A30,'Year Lookup'!$A$4:$N$19,5,FALSE)</f>
        <v>0</v>
      </c>
      <c r="F30" s="51" t="str">
        <f>VLOOKUP(A30,'Year Lookup'!$A$4:$N$19,6,FALSE)</f>
        <v/>
      </c>
      <c r="G30" s="178">
        <f>VLOOKUP(A30,'Year Lookup'!$A$4:$N$19,8,FALSE)</f>
        <v>0</v>
      </c>
      <c r="H30" s="51" t="str">
        <f>VLOOKUP(A30,'Year Lookup'!$A$4:$N$19,9,FALSE)</f>
        <v/>
      </c>
      <c r="I30" s="178">
        <f>VLOOKUP(A30,'Year Lookup'!$A$4:$N$19,11,FALSE)</f>
        <v>0</v>
      </c>
      <c r="J30" s="51" t="str">
        <f>VLOOKUP(A30,'Year Lookup'!$A$4:$N$19,12,FALSE)</f>
        <v/>
      </c>
      <c r="K30" s="156">
        <f>VLOOKUP(A30,'Year Lookup'!$A$4:$N$19,14,FALSE)</f>
        <v>0</v>
      </c>
      <c r="L30" s="87">
        <f>IF(D30="Fail",1,0)</f>
        <v>0</v>
      </c>
      <c r="M30" s="87">
        <f>IF(F30="Fail",1,0)</f>
        <v>0</v>
      </c>
      <c r="N30" s="87">
        <f>IF(H30="Fail",1,0)</f>
        <v>0</v>
      </c>
      <c r="O30" s="87">
        <f>IF(J30="Fail",1,0)</f>
        <v>0</v>
      </c>
      <c r="P30" s="153" t="str">
        <f t="shared" ref="P30" si="10">IF(L30+M30+N30+O30&gt;=4,"Fail","Pass")</f>
        <v>Pass</v>
      </c>
    </row>
    <row r="31" spans="1:19" s="39" customFormat="1" ht="21.9" customHeight="1" thickBot="1" x14ac:dyDescent="0.3">
      <c r="A31" s="163"/>
      <c r="B31" s="190"/>
      <c r="C31" s="177"/>
      <c r="D31" s="84">
        <f>VLOOKUP(A30,'Year Lookup'!$A$4:$N$19,4,FALSE)</f>
        <v>0</v>
      </c>
      <c r="E31" s="191"/>
      <c r="F31" s="85" t="str">
        <f>VLOOKUP(A30,'Year Lookup'!$A$4:$N$19,7,FALSE)</f>
        <v/>
      </c>
      <c r="G31" s="191"/>
      <c r="H31" s="84">
        <f>VLOOKUP(A30,'Year Lookup'!$A$4:$N$19,10,FALSE)</f>
        <v>0</v>
      </c>
      <c r="I31" s="191"/>
      <c r="J31" s="84" t="str">
        <f>VLOOKUP(A30,'Year Lookup'!$A$4:$N$19,13,FALSE)</f>
        <v/>
      </c>
      <c r="K31" s="157"/>
      <c r="L31" s="89"/>
      <c r="M31" s="89"/>
      <c r="N31" s="89"/>
      <c r="O31" s="89"/>
      <c r="P31" s="211"/>
      <c r="Q31" s="105"/>
      <c r="S31" s="105"/>
    </row>
    <row r="32" spans="1:19" s="39" customFormat="1" ht="35.1" customHeight="1" x14ac:dyDescent="0.25">
      <c r="A32" s="161" t="s">
        <v>33</v>
      </c>
      <c r="B32" s="174" t="s">
        <v>869</v>
      </c>
      <c r="C32" s="176">
        <f>VLOOKUP(A32,'Year Lookup'!$A$4:$N$19,2,FALSE)</f>
        <v>0</v>
      </c>
      <c r="D32" s="51" t="str">
        <f>VLOOKUP(A32,'Year Lookup'!$A$4:$N$19,3,FALSE)</f>
        <v/>
      </c>
      <c r="E32" s="178">
        <f>VLOOKUP(A32,'Year Lookup'!$A$4:$N$19,5,FALSE)</f>
        <v>0</v>
      </c>
      <c r="F32" s="51" t="str">
        <f>VLOOKUP(A32,'Year Lookup'!$A$4:$N$19,6,FALSE)</f>
        <v/>
      </c>
      <c r="G32" s="178">
        <f>VLOOKUP(A32,'Year Lookup'!$A$4:$N$19,8,FALSE)</f>
        <v>0</v>
      </c>
      <c r="H32" s="51" t="str">
        <f>VLOOKUP(A32,'Year Lookup'!$A$4:$N$19,9,FALSE)</f>
        <v/>
      </c>
      <c r="I32" s="178">
        <f>VLOOKUP(A32,'Year Lookup'!$A$4:$N$19,11,FALSE)</f>
        <v>0</v>
      </c>
      <c r="J32" s="51" t="str">
        <f>VLOOKUP(A32,'Year Lookup'!$A$4:$N$19,12,FALSE)</f>
        <v/>
      </c>
      <c r="K32" s="156">
        <f>VLOOKUP(A32,'Year Lookup'!$A$4:$N$19,14,FALSE)</f>
        <v>0</v>
      </c>
      <c r="L32" s="87">
        <f>IF(D32="Fail",1,0)</f>
        <v>0</v>
      </c>
      <c r="M32" s="87">
        <f>IF(F32="Fail",1,0)</f>
        <v>0</v>
      </c>
      <c r="N32" s="87">
        <f>IF(H32="Fail",1,0)</f>
        <v>0</v>
      </c>
      <c r="O32" s="87">
        <f>IF(J32="Fail",1,0)</f>
        <v>0</v>
      </c>
      <c r="P32" s="153" t="str">
        <f t="shared" ref="P32" si="11">IF(L32+M32+N32+O32&gt;=4,"Fail","Pass")</f>
        <v>Pass</v>
      </c>
    </row>
    <row r="33" spans="1:19" s="39" customFormat="1" ht="21.9" customHeight="1" thickBot="1" x14ac:dyDescent="0.3">
      <c r="A33" s="163"/>
      <c r="B33" s="190"/>
      <c r="C33" s="177"/>
      <c r="D33" s="84">
        <f>VLOOKUP(A32,'Year Lookup'!$A$4:$N$19,4,FALSE)</f>
        <v>0</v>
      </c>
      <c r="E33" s="191"/>
      <c r="F33" s="85" t="str">
        <f>VLOOKUP(A32,'Year Lookup'!$A$4:$N$19,7,FALSE)</f>
        <v/>
      </c>
      <c r="G33" s="191"/>
      <c r="H33" s="84">
        <f>VLOOKUP(A32,'Year Lookup'!$A$4:$N$19,10,FALSE)</f>
        <v>0</v>
      </c>
      <c r="I33" s="191"/>
      <c r="J33" s="84" t="str">
        <f>VLOOKUP(A32,'Year Lookup'!$A$4:$N$19,13,FALSE)</f>
        <v/>
      </c>
      <c r="K33" s="157"/>
      <c r="L33" s="89"/>
      <c r="M33" s="89"/>
      <c r="N33" s="89"/>
      <c r="O33" s="89"/>
      <c r="P33" s="211"/>
      <c r="Q33" s="105"/>
      <c r="S33" s="105"/>
    </row>
    <row r="34" spans="1:19" s="39" customFormat="1" ht="13.8" x14ac:dyDescent="0.25">
      <c r="A34" s="164"/>
      <c r="B34" s="198" t="s">
        <v>870</v>
      </c>
      <c r="C34" s="102">
        <f>VLOOKUP(D36,$A$8:$O$33,3,FALSE)</f>
        <v>0</v>
      </c>
      <c r="D34" s="209" t="s">
        <v>827</v>
      </c>
      <c r="E34" s="102">
        <f>IF(ISERROR(VLOOKUP(F36,$A$8:$O$33,5,FALSE)),"",VLOOKUP(F36,$A$8:$O$33,5,FALSE))</f>
        <v>0</v>
      </c>
      <c r="F34" s="209" t="s">
        <v>827</v>
      </c>
      <c r="G34" s="102">
        <f>VLOOKUP(H36,$A$8:$K$33,7,FALSE)</f>
        <v>0</v>
      </c>
      <c r="H34" s="209" t="s">
        <v>827</v>
      </c>
      <c r="I34" s="102">
        <f>IF(ISERROR(VLOOKUP(J36,$A$8:$O$33,9,FALSE)),"",VLOOKUP(J36,$A$8:$O$33,9,FALSE))</f>
        <v>0</v>
      </c>
      <c r="J34" s="209" t="s">
        <v>827</v>
      </c>
      <c r="K34" s="200"/>
      <c r="L34" s="98"/>
      <c r="M34" s="98"/>
      <c r="N34" s="98"/>
      <c r="O34" s="98"/>
      <c r="P34" s="221"/>
      <c r="Q34" s="105"/>
    </row>
    <row r="35" spans="1:19" s="39" customFormat="1" thickBot="1" x14ac:dyDescent="0.3">
      <c r="A35" s="165"/>
      <c r="B35" s="199"/>
      <c r="C35" s="103">
        <f>-VLOOKUP(D36,'Year Lookup'!$A$4:$O$19,15,FALSE)</f>
        <v>0</v>
      </c>
      <c r="D35" s="210"/>
      <c r="E35" s="103" t="str">
        <f>IF(ISERROR(-VLOOKUP(F36,'Year Lookup'!$A$4:$O$19,15,FALSE)/VLOOKUP(F36,'Year Lookup'!A4:Q19,14,FALSE)),"",-VLOOKUP(F36,'Year Lookup'!$A$4:$O$19,15,FALSE)/VLOOKUP(F36,'Year Lookup'!A4:Q19,14,FALSE))</f>
        <v/>
      </c>
      <c r="F35" s="210"/>
      <c r="G35" s="104"/>
      <c r="H35" s="210"/>
      <c r="I35" s="104"/>
      <c r="J35" s="210"/>
      <c r="K35" s="201"/>
      <c r="L35" s="89"/>
      <c r="M35" s="89"/>
      <c r="N35" s="89"/>
      <c r="O35" s="89"/>
      <c r="P35" s="222"/>
    </row>
    <row r="36" spans="1:19" s="39" customFormat="1" ht="26.25" customHeight="1" thickTop="1" x14ac:dyDescent="0.25">
      <c r="A36" s="166"/>
      <c r="B36" s="175"/>
      <c r="C36" s="101">
        <f>ROUND(SUM(C34:C35),2)</f>
        <v>0</v>
      </c>
      <c r="D36" s="52" t="str">
        <f>IF(D32="FAIL",IF(D30="Fail",IF(D28="Fail",IF(D26="Fail",IF(D24="Fail",IF(D22="Fail",IF(D20="Fail",IF(D18="Fail",IF(D16="Fail",IF(D14="Fail",IF(D12="Fail",IF(D10="Fail",$A8,$A10),$A12),$A14),$A16),$A18),$A20),A22),A24),A26),A28),A30),A32)</f>
        <v>2023-2024</v>
      </c>
      <c r="E36" s="101">
        <f>ROUND(SUM(E34:E35),2)</f>
        <v>0</v>
      </c>
      <c r="F36" s="52" t="str">
        <f>IF(F32="FAIL",IF(F30="Fail",IF(F28="Fail",IF(F26="Fail",IF(F24="Fail",IF(F22="Fail",IF(F20="Fail",IF(F18="Fail",IF(F16="Fail",IF(F14="Fail",IF(F12="Fail",IF(F10="Fail",$A8,$A10),$A12),$A14),$A16),$A18),$A20),A22),A24),A26),A28),A30),A32)</f>
        <v>2023-2024</v>
      </c>
      <c r="G36" s="101">
        <f>ROUND(G34,2)</f>
        <v>0</v>
      </c>
      <c r="H36" s="52" t="str">
        <f>IF(H32="FAIL",IF(H30="Fail",IF(H28="Fail",IF(H26="Fail",IF(H24="Fail",IF(H22="Fail",IF(H20="Fail",IF(H18="Fail",IF(H16="Fail",IF(H14="Fail",IF(H12="Fail",IF(H10="Fail",$A8,$A10),$A12),$A14),$A16),$A18),$A20),A22),A24),A26),A28),A30),A32)</f>
        <v>2023-2024</v>
      </c>
      <c r="I36" s="101">
        <f>ROUND(I34,2)</f>
        <v>0</v>
      </c>
      <c r="J36" s="52" t="str">
        <f>IF(I32="FALSE",IF(J30="Fail",IF(J28="Fail",IF(J26="Fail",IF(J24="Fail",IF(J22="Fail",IF(J20="Fail",IF(J18="Fail",IF(J16="Fail",IF(J14="Fail",IF(J12="Fail",IF(J10="Fail",$A8,$A10),$A12),$A14),$A16),$A18),$A20),A22),A24),A26),A28),A30),A32)</f>
        <v>2023-2024</v>
      </c>
      <c r="K36" s="202"/>
      <c r="L36" s="92"/>
      <c r="M36" s="92"/>
      <c r="N36" s="92"/>
      <c r="O36" s="92"/>
      <c r="P36" s="223"/>
      <c r="Q36" s="105"/>
    </row>
    <row r="37" spans="1:19" s="39" customFormat="1" ht="35.1" customHeight="1" x14ac:dyDescent="0.25">
      <c r="A37" s="159" t="s">
        <v>34</v>
      </c>
      <c r="B37" s="174" t="s">
        <v>871</v>
      </c>
      <c r="C37" s="193"/>
      <c r="D37" s="51" t="str">
        <f>IF(C37="","",IF(C37-(C36-D38)&lt;0,"Fail",IF(D38&gt;0,"Pass With Exemption(s)","Pass")))</f>
        <v/>
      </c>
      <c r="E37" s="178" t="str">
        <f>IF(ISERROR(C37/K37),"",ROUND(C37/K37,2))</f>
        <v/>
      </c>
      <c r="F37" s="51" t="str">
        <f>IF(C37="","",IF(C37="","Fail",IF(E37-(E36-F38)&lt;0,"Fail",IF(D38&gt;0,"Pass With Exemption(s)","Pass"))))</f>
        <v/>
      </c>
      <c r="G37" s="196"/>
      <c r="H37" s="51" t="str">
        <f>IF(G37="","",IF(G37-(G36-H38)&lt;0,"Fail",IF(H38&gt;0,"Pass With Exemption(s)","Pass")))</f>
        <v/>
      </c>
      <c r="I37" s="178" t="str">
        <f>IF(ISERROR(G37/K37),"",ROUND(G37/K37,2))</f>
        <v/>
      </c>
      <c r="J37" s="51" t="str">
        <f>IF(G37="","",IF(G37="","Fail",IF(I37-(I36-J38)&lt;0,"Fail",IF(H38&gt;0,"Pass With Exemption(s)","Pass"))))</f>
        <v/>
      </c>
      <c r="K37" s="188"/>
      <c r="L37" s="87">
        <f>IF(D37="Fail",1,0)</f>
        <v>0</v>
      </c>
      <c r="M37" s="87">
        <f>IF(F37="Fail",1,0)</f>
        <v>0</v>
      </c>
      <c r="N37" s="87">
        <f>IF(H37="Fail",1,0)</f>
        <v>0</v>
      </c>
      <c r="O37" s="87">
        <f>IF(J37="Fail",1,0)</f>
        <v>0</v>
      </c>
      <c r="P37" s="224" t="str">
        <f>IF(L37+M37+N37+O37&gt;=4,"Fail","Pass")</f>
        <v>Pass</v>
      </c>
      <c r="Q37" s="105"/>
    </row>
    <row r="38" spans="1:19" s="39" customFormat="1" ht="21.9" customHeight="1" thickBot="1" x14ac:dyDescent="0.3">
      <c r="A38" s="160"/>
      <c r="B38" s="192"/>
      <c r="C38" s="194"/>
      <c r="D38" s="86"/>
      <c r="E38" s="195"/>
      <c r="F38" s="93">
        <f>IF(ISERROR(ROUND(D38/VLOOKUP(F36,A8:K33,11,FALSE),2)),0,ROUND(D38/VLOOKUP(F36,A8:K33,11,FALSE),2))</f>
        <v>0</v>
      </c>
      <c r="G38" s="197"/>
      <c r="H38" s="86"/>
      <c r="I38" s="195"/>
      <c r="J38" s="93">
        <f>IF(ISERROR(ROUND(H38/VLOOKUP(J36,A8:K33,11,FALSE),2)),0,ROUND(H38/VLOOKUP(J36,A8:K33,11,FALSE),2))</f>
        <v>0</v>
      </c>
      <c r="K38" s="189"/>
      <c r="L38" s="99"/>
      <c r="M38" s="99"/>
      <c r="N38" s="99"/>
      <c r="O38" s="99"/>
      <c r="P38" s="225"/>
    </row>
    <row r="39" spans="1:19" ht="20.100000000000001" customHeight="1" x14ac:dyDescent="0.3">
      <c r="C39" s="53"/>
    </row>
    <row r="40" spans="1:19" ht="15" thickBot="1" x14ac:dyDescent="0.35">
      <c r="B40" s="54" t="s">
        <v>83</v>
      </c>
      <c r="C40" s="55"/>
      <c r="D40" s="38"/>
      <c r="E40" s="38"/>
      <c r="F40" s="38"/>
      <c r="G40" s="38"/>
      <c r="H40" s="38"/>
      <c r="I40" s="38"/>
      <c r="J40" s="38"/>
      <c r="K40" s="38"/>
      <c r="L40" s="38"/>
      <c r="M40" s="38"/>
      <c r="N40" s="38"/>
      <c r="O40" s="38"/>
    </row>
    <row r="41" spans="1:19" x14ac:dyDescent="0.3">
      <c r="B41" s="203" t="s">
        <v>84</v>
      </c>
      <c r="C41" s="204"/>
      <c r="D41" s="204"/>
      <c r="E41" s="204"/>
      <c r="F41" s="205"/>
      <c r="G41" s="212" t="s">
        <v>85</v>
      </c>
      <c r="H41" s="213"/>
      <c r="I41" s="213"/>
      <c r="J41" s="213"/>
      <c r="K41" s="214"/>
      <c r="L41" s="95"/>
      <c r="M41" s="95"/>
      <c r="N41" s="95"/>
      <c r="O41" s="95"/>
    </row>
    <row r="42" spans="1:19" ht="24" customHeight="1" thickBot="1" x14ac:dyDescent="0.35">
      <c r="B42" s="206"/>
      <c r="C42" s="207"/>
      <c r="D42" s="207"/>
      <c r="E42" s="207"/>
      <c r="F42" s="208"/>
      <c r="G42" s="215"/>
      <c r="H42" s="216"/>
      <c r="I42" s="216"/>
      <c r="J42" s="216"/>
      <c r="K42" s="217"/>
      <c r="L42" s="95"/>
      <c r="M42" s="95"/>
      <c r="N42" s="95"/>
      <c r="O42" s="95"/>
    </row>
    <row r="43" spans="1:19" ht="15" customHeight="1" x14ac:dyDescent="0.3">
      <c r="B43" s="203" t="s">
        <v>86</v>
      </c>
      <c r="C43" s="204"/>
      <c r="D43" s="204"/>
      <c r="E43" s="204"/>
      <c r="F43" s="205"/>
      <c r="G43" s="218" t="s">
        <v>87</v>
      </c>
      <c r="H43" s="219"/>
      <c r="I43" s="219"/>
      <c r="J43" s="219"/>
      <c r="K43" s="220"/>
      <c r="L43" s="96"/>
      <c r="M43" s="96"/>
      <c r="N43" s="96"/>
      <c r="O43" s="96"/>
    </row>
    <row r="44" spans="1:19" ht="23.25" customHeight="1" thickBot="1" x14ac:dyDescent="0.35">
      <c r="B44" s="182"/>
      <c r="C44" s="183"/>
      <c r="D44" s="183"/>
      <c r="E44" s="183"/>
      <c r="F44" s="184"/>
      <c r="G44" s="185"/>
      <c r="H44" s="186"/>
      <c r="I44" s="186"/>
      <c r="J44" s="186"/>
      <c r="K44" s="187"/>
      <c r="L44" s="97"/>
      <c r="M44" s="97"/>
      <c r="N44" s="97"/>
      <c r="O44" s="97"/>
    </row>
    <row r="45" spans="1:19" x14ac:dyDescent="0.3">
      <c r="A45" s="141">
        <v>45411</v>
      </c>
      <c r="E45" s="56"/>
      <c r="F45" s="38"/>
      <c r="G45" s="38"/>
      <c r="H45" s="38"/>
      <c r="I45" s="38"/>
    </row>
    <row r="46" spans="1:19" ht="24.6" customHeight="1" x14ac:dyDescent="0.3">
      <c r="E46" s="56"/>
      <c r="F46" s="38"/>
      <c r="G46" s="38"/>
      <c r="H46" s="38"/>
      <c r="I46" s="38"/>
    </row>
  </sheetData>
  <mergeCells count="130">
    <mergeCell ref="G41:K42"/>
    <mergeCell ref="B43:F43"/>
    <mergeCell ref="G43:K43"/>
    <mergeCell ref="P34:P36"/>
    <mergeCell ref="P37:P38"/>
    <mergeCell ref="P26:P27"/>
    <mergeCell ref="B28:B29"/>
    <mergeCell ref="C28:C29"/>
    <mergeCell ref="E28:E29"/>
    <mergeCell ref="G28:G29"/>
    <mergeCell ref="I28:I29"/>
    <mergeCell ref="K28:K29"/>
    <mergeCell ref="P28:P29"/>
    <mergeCell ref="B32:B33"/>
    <mergeCell ref="C32:C33"/>
    <mergeCell ref="E32:E33"/>
    <mergeCell ref="G32:G33"/>
    <mergeCell ref="I32:I33"/>
    <mergeCell ref="P32:P33"/>
    <mergeCell ref="B30:B31"/>
    <mergeCell ref="C30:C31"/>
    <mergeCell ref="E30:E31"/>
    <mergeCell ref="G30:G31"/>
    <mergeCell ref="E18:E19"/>
    <mergeCell ref="G18:G19"/>
    <mergeCell ref="B18:B19"/>
    <mergeCell ref="K18:K19"/>
    <mergeCell ref="K20:K21"/>
    <mergeCell ref="B20:B21"/>
    <mergeCell ref="C20:C21"/>
    <mergeCell ref="E20:E21"/>
    <mergeCell ref="G20:G21"/>
    <mergeCell ref="I20:I21"/>
    <mergeCell ref="I30:I31"/>
    <mergeCell ref="K30:K31"/>
    <mergeCell ref="P30:P31"/>
    <mergeCell ref="I22:I23"/>
    <mergeCell ref="K22:K23"/>
    <mergeCell ref="P22:P23"/>
    <mergeCell ref="D34:D35"/>
    <mergeCell ref="F34:F35"/>
    <mergeCell ref="H34:H35"/>
    <mergeCell ref="J34:J35"/>
    <mergeCell ref="B22:B23"/>
    <mergeCell ref="C22:C23"/>
    <mergeCell ref="K26:K27"/>
    <mergeCell ref="B26:B27"/>
    <mergeCell ref="C26:C27"/>
    <mergeCell ref="E26:E27"/>
    <mergeCell ref="G26:G27"/>
    <mergeCell ref="I26:I27"/>
    <mergeCell ref="E22:E23"/>
    <mergeCell ref="G22:G23"/>
    <mergeCell ref="K32:K33"/>
    <mergeCell ref="B44:F44"/>
    <mergeCell ref="G44:K44"/>
    <mergeCell ref="K37:K38"/>
    <mergeCell ref="B16:B17"/>
    <mergeCell ref="C16:C17"/>
    <mergeCell ref="E16:E17"/>
    <mergeCell ref="G16:G17"/>
    <mergeCell ref="I16:I17"/>
    <mergeCell ref="K16:K17"/>
    <mergeCell ref="B37:B38"/>
    <mergeCell ref="C37:C38"/>
    <mergeCell ref="E37:E38"/>
    <mergeCell ref="G37:G38"/>
    <mergeCell ref="I37:I38"/>
    <mergeCell ref="B34:B36"/>
    <mergeCell ref="C18:C19"/>
    <mergeCell ref="B24:B25"/>
    <mergeCell ref="C24:C25"/>
    <mergeCell ref="E24:E25"/>
    <mergeCell ref="G24:G25"/>
    <mergeCell ref="I24:I25"/>
    <mergeCell ref="I18:I19"/>
    <mergeCell ref="K34:K36"/>
    <mergeCell ref="B41:F42"/>
    <mergeCell ref="B10:B11"/>
    <mergeCell ref="C10:C11"/>
    <mergeCell ref="E10:E11"/>
    <mergeCell ref="G10:G11"/>
    <mergeCell ref="I10:I11"/>
    <mergeCell ref="K14:K15"/>
    <mergeCell ref="B12:B13"/>
    <mergeCell ref="C12:C13"/>
    <mergeCell ref="E12:E13"/>
    <mergeCell ref="G12:G13"/>
    <mergeCell ref="I12:I13"/>
    <mergeCell ref="K12:K13"/>
    <mergeCell ref="B14:B15"/>
    <mergeCell ref="C14:C15"/>
    <mergeCell ref="E14:E15"/>
    <mergeCell ref="G14:G15"/>
    <mergeCell ref="I14:I15"/>
    <mergeCell ref="B1:K1"/>
    <mergeCell ref="B3:F3"/>
    <mergeCell ref="G3:K3"/>
    <mergeCell ref="B8:B9"/>
    <mergeCell ref="C8:C9"/>
    <mergeCell ref="E8:E9"/>
    <mergeCell ref="G8:G9"/>
    <mergeCell ref="I8:I9"/>
    <mergeCell ref="K8:K9"/>
    <mergeCell ref="A7:B7"/>
    <mergeCell ref="A37:A38"/>
    <mergeCell ref="A8:A9"/>
    <mergeCell ref="A10:A11"/>
    <mergeCell ref="A12:A13"/>
    <mergeCell ref="A14:A15"/>
    <mergeCell ref="A16:A17"/>
    <mergeCell ref="A34:A36"/>
    <mergeCell ref="A18:A19"/>
    <mergeCell ref="A22:A23"/>
    <mergeCell ref="A20:A21"/>
    <mergeCell ref="A24:A25"/>
    <mergeCell ref="A26:A27"/>
    <mergeCell ref="A28:A29"/>
    <mergeCell ref="A32:A33"/>
    <mergeCell ref="A30:A31"/>
    <mergeCell ref="P8:P9"/>
    <mergeCell ref="P10:P11"/>
    <mergeCell ref="P12:P13"/>
    <mergeCell ref="P14:P15"/>
    <mergeCell ref="P16:P17"/>
    <mergeCell ref="P18:P19"/>
    <mergeCell ref="K24:K25"/>
    <mergeCell ref="P24:P25"/>
    <mergeCell ref="K10:K11"/>
    <mergeCell ref="P20:P21"/>
  </mergeCells>
  <conditionalFormatting sqref="D1:D1048576 F1:F1048576 H1:H1048576 J1:J1048576">
    <cfRule type="cellIs" dxfId="196" priority="1" operator="equal">
      <formula>"Pass With Exemption(s)"</formula>
    </cfRule>
    <cfRule type="cellIs" dxfId="195" priority="2" operator="equal">
      <formula>"Pass"</formula>
    </cfRule>
    <cfRule type="cellIs" dxfId="194" priority="3" operator="equal">
      <formula>"Fail"</formula>
    </cfRule>
  </conditionalFormatting>
  <conditionalFormatting sqref="P8:P38">
    <cfRule type="cellIs" dxfId="193" priority="4" operator="equal">
      <formula>"Fail"</formula>
    </cfRule>
    <cfRule type="cellIs" dxfId="192" priority="5" operator="equal">
      <formula>"Pass"</formula>
    </cfRule>
  </conditionalFormatting>
  <printOptions horizontalCentered="1"/>
  <pageMargins left="0" right="0" top="0.5" bottom="0.5" header="0.3" footer="0.3"/>
  <pageSetup scale="67"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"Met, Met with Exceptions or Adjustments, Did Not Meet"</xm:f>
          </x14:formula1>
          <xm:sqref>ODH983014 JJ37 TF37 ADB37 AMX37 AWT37 BGP37 BQL37 CAH37 CKD37 CTZ37 DDV37 DNR37 DXN37 EHJ37 ERF37 FBB37 FKX37 FUT37 GEP37 GOL37 GYH37 HID37 HRZ37 IBV37 ILR37 IVN37 JFJ37 JPF37 JZB37 KIX37 KST37 LCP37 LML37 LWH37 MGD37 MPZ37 MZV37 NJR37 NTN37 ODJ37 ONF37 OXB37 PGX37 PQT37 QAP37 QKL37 QUH37 RED37 RNZ37 RXV37 SHR37 SRN37 TBJ37 TLF37 TVB37 UEX37 UOT37 UYP37 VIL37 VSH37 WCD37 WLZ37 WVV37 J65518 JJ65518 TF65518 ADB65518 AMX65518 AWT65518 BGP65518 BQL65518 CAH65518 CKD65518 CTZ65518 DDV65518 DNR65518 DXN65518 EHJ65518 ERF65518 FBB65518 FKX65518 FUT65518 GEP65518 GOL65518 GYH65518 HID65518 HRZ65518 IBV65518 ILR65518 IVN65518 JFJ65518 JPF65518 JZB65518 KIX65518 KST65518 LCP65518 LML65518 LWH65518 MGD65518 MPZ65518 MZV65518 NJR65518 NTN65518 ODJ65518 ONF65518 OXB65518 PGX65518 PQT65518 QAP65518 QKL65518 QUH65518 RED65518 RNZ65518 RXV65518 SHR65518 SRN65518 TBJ65518 TLF65518 TVB65518 UEX65518 UOT65518 UYP65518 VIL65518 VSH65518 WCD65518 WLZ65518 WVV65518 J131054 JJ131054 TF131054 ADB131054 AMX131054 AWT131054 BGP131054 BQL131054 CAH131054 CKD131054 CTZ131054 DDV131054 DNR131054 DXN131054 EHJ131054 ERF131054 FBB131054 FKX131054 FUT131054 GEP131054 GOL131054 GYH131054 HID131054 HRZ131054 IBV131054 ILR131054 IVN131054 JFJ131054 JPF131054 JZB131054 KIX131054 KST131054 LCP131054 LML131054 LWH131054 MGD131054 MPZ131054 MZV131054 NJR131054 NTN131054 ODJ131054 ONF131054 OXB131054 PGX131054 PQT131054 QAP131054 QKL131054 QUH131054 RED131054 RNZ131054 RXV131054 SHR131054 SRN131054 TBJ131054 TLF131054 TVB131054 UEX131054 UOT131054 UYP131054 VIL131054 VSH131054 WCD131054 WLZ131054 WVV131054 J196590 JJ196590 TF196590 ADB196590 AMX196590 AWT196590 BGP196590 BQL196590 CAH196590 CKD196590 CTZ196590 DDV196590 DNR196590 DXN196590 EHJ196590 ERF196590 FBB196590 FKX196590 FUT196590 GEP196590 GOL196590 GYH196590 HID196590 HRZ196590 IBV196590 ILR196590 IVN196590 JFJ196590 JPF196590 JZB196590 KIX196590 KST196590 LCP196590 LML196590 LWH196590 MGD196590 MPZ196590 MZV196590 NJR196590 NTN196590 ODJ196590 ONF196590 OXB196590 PGX196590 PQT196590 QAP196590 QKL196590 QUH196590 RED196590 RNZ196590 RXV196590 SHR196590 SRN196590 TBJ196590 TLF196590 TVB196590 UEX196590 UOT196590 UYP196590 VIL196590 VSH196590 WCD196590 WLZ196590 WVV196590 J262126 JJ262126 TF262126 ADB262126 AMX262126 AWT262126 BGP262126 BQL262126 CAH262126 CKD262126 CTZ262126 DDV262126 DNR262126 DXN262126 EHJ262126 ERF262126 FBB262126 FKX262126 FUT262126 GEP262126 GOL262126 GYH262126 HID262126 HRZ262126 IBV262126 ILR262126 IVN262126 JFJ262126 JPF262126 JZB262126 KIX262126 KST262126 LCP262126 LML262126 LWH262126 MGD262126 MPZ262126 MZV262126 NJR262126 NTN262126 ODJ262126 ONF262126 OXB262126 PGX262126 PQT262126 QAP262126 QKL262126 QUH262126 RED262126 RNZ262126 RXV262126 SHR262126 SRN262126 TBJ262126 TLF262126 TVB262126 UEX262126 UOT262126 UYP262126 VIL262126 VSH262126 WCD262126 WLZ262126 WVV262126 J327662 JJ327662 TF327662 ADB327662 AMX327662 AWT327662 BGP327662 BQL327662 CAH327662 CKD327662 CTZ327662 DDV327662 DNR327662 DXN327662 EHJ327662 ERF327662 FBB327662 FKX327662 FUT327662 GEP327662 GOL327662 GYH327662 HID327662 HRZ327662 IBV327662 ILR327662 IVN327662 JFJ327662 JPF327662 JZB327662 KIX327662 KST327662 LCP327662 LML327662 LWH327662 MGD327662 MPZ327662 MZV327662 NJR327662 NTN327662 ODJ327662 ONF327662 OXB327662 PGX327662 PQT327662 QAP327662 QKL327662 QUH327662 RED327662 RNZ327662 RXV327662 SHR327662 SRN327662 TBJ327662 TLF327662 TVB327662 UEX327662 UOT327662 UYP327662 VIL327662 VSH327662 WCD327662 WLZ327662 WVV327662 J393198 JJ393198 TF393198 ADB393198 AMX393198 AWT393198 BGP393198 BQL393198 CAH393198 CKD393198 CTZ393198 DDV393198 DNR393198 DXN393198 EHJ393198 ERF393198 FBB393198 FKX393198 FUT393198 GEP393198 GOL393198 GYH393198 HID393198 HRZ393198 IBV393198 ILR393198 IVN393198 JFJ393198 JPF393198 JZB393198 KIX393198 KST393198 LCP393198 LML393198 LWH393198 MGD393198 MPZ393198 MZV393198 NJR393198 NTN393198 ODJ393198 ONF393198 OXB393198 PGX393198 PQT393198 QAP393198 QKL393198 QUH393198 RED393198 RNZ393198 RXV393198 SHR393198 SRN393198 TBJ393198 TLF393198 TVB393198 UEX393198 UOT393198 UYP393198 VIL393198 VSH393198 WCD393198 WLZ393198 WVV393198 J458734 JJ458734 TF458734 ADB458734 AMX458734 AWT458734 BGP458734 BQL458734 CAH458734 CKD458734 CTZ458734 DDV458734 DNR458734 DXN458734 EHJ458734 ERF458734 FBB458734 FKX458734 FUT458734 GEP458734 GOL458734 GYH458734 HID458734 HRZ458734 IBV458734 ILR458734 IVN458734 JFJ458734 JPF458734 JZB458734 KIX458734 KST458734 LCP458734 LML458734 LWH458734 MGD458734 MPZ458734 MZV458734 NJR458734 NTN458734 ODJ458734 ONF458734 OXB458734 PGX458734 PQT458734 QAP458734 QKL458734 QUH458734 RED458734 RNZ458734 RXV458734 SHR458734 SRN458734 TBJ458734 TLF458734 TVB458734 UEX458734 UOT458734 UYP458734 VIL458734 VSH458734 WCD458734 WLZ458734 WVV458734 J524270 JJ524270 TF524270 ADB524270 AMX524270 AWT524270 BGP524270 BQL524270 CAH524270 CKD524270 CTZ524270 DDV524270 DNR524270 DXN524270 EHJ524270 ERF524270 FBB524270 FKX524270 FUT524270 GEP524270 GOL524270 GYH524270 HID524270 HRZ524270 IBV524270 ILR524270 IVN524270 JFJ524270 JPF524270 JZB524270 KIX524270 KST524270 LCP524270 LML524270 LWH524270 MGD524270 MPZ524270 MZV524270 NJR524270 NTN524270 ODJ524270 ONF524270 OXB524270 PGX524270 PQT524270 QAP524270 QKL524270 QUH524270 RED524270 RNZ524270 RXV524270 SHR524270 SRN524270 TBJ524270 TLF524270 TVB524270 UEX524270 UOT524270 UYP524270 VIL524270 VSH524270 WCD524270 WLZ524270 WVV524270 J589806 JJ589806 TF589806 ADB589806 AMX589806 AWT589806 BGP589806 BQL589806 CAH589806 CKD589806 CTZ589806 DDV589806 DNR589806 DXN589806 EHJ589806 ERF589806 FBB589806 FKX589806 FUT589806 GEP589806 GOL589806 GYH589806 HID589806 HRZ589806 IBV589806 ILR589806 IVN589806 JFJ589806 JPF589806 JZB589806 KIX589806 KST589806 LCP589806 LML589806 LWH589806 MGD589806 MPZ589806 MZV589806 NJR589806 NTN589806 ODJ589806 ONF589806 OXB589806 PGX589806 PQT589806 QAP589806 QKL589806 QUH589806 RED589806 RNZ589806 RXV589806 SHR589806 SRN589806 TBJ589806 TLF589806 TVB589806 UEX589806 UOT589806 UYP589806 VIL589806 VSH589806 WCD589806 WLZ589806 WVV589806 J655342 JJ655342 TF655342 ADB655342 AMX655342 AWT655342 BGP655342 BQL655342 CAH655342 CKD655342 CTZ655342 DDV655342 DNR655342 DXN655342 EHJ655342 ERF655342 FBB655342 FKX655342 FUT655342 GEP655342 GOL655342 GYH655342 HID655342 HRZ655342 IBV655342 ILR655342 IVN655342 JFJ655342 JPF655342 JZB655342 KIX655342 KST655342 LCP655342 LML655342 LWH655342 MGD655342 MPZ655342 MZV655342 NJR655342 NTN655342 ODJ655342 ONF655342 OXB655342 PGX655342 PQT655342 QAP655342 QKL655342 QUH655342 RED655342 RNZ655342 RXV655342 SHR655342 SRN655342 TBJ655342 TLF655342 TVB655342 UEX655342 UOT655342 UYP655342 VIL655342 VSH655342 WCD655342 WLZ655342 WVV655342 J720878 JJ720878 TF720878 ADB720878 AMX720878 AWT720878 BGP720878 BQL720878 CAH720878 CKD720878 CTZ720878 DDV720878 DNR720878 DXN720878 EHJ720878 ERF720878 FBB720878 FKX720878 FUT720878 GEP720878 GOL720878 GYH720878 HID720878 HRZ720878 IBV720878 ILR720878 IVN720878 JFJ720878 JPF720878 JZB720878 KIX720878 KST720878 LCP720878 LML720878 LWH720878 MGD720878 MPZ720878 MZV720878 NJR720878 NTN720878 ODJ720878 ONF720878 OXB720878 PGX720878 PQT720878 QAP720878 QKL720878 QUH720878 RED720878 RNZ720878 RXV720878 SHR720878 SRN720878 TBJ720878 TLF720878 TVB720878 UEX720878 UOT720878 UYP720878 VIL720878 VSH720878 WCD720878 WLZ720878 WVV720878 J786414 JJ786414 TF786414 ADB786414 AMX786414 AWT786414 BGP786414 BQL786414 CAH786414 CKD786414 CTZ786414 DDV786414 DNR786414 DXN786414 EHJ786414 ERF786414 FBB786414 FKX786414 FUT786414 GEP786414 GOL786414 GYH786414 HID786414 HRZ786414 IBV786414 ILR786414 IVN786414 JFJ786414 JPF786414 JZB786414 KIX786414 KST786414 LCP786414 LML786414 LWH786414 MGD786414 MPZ786414 MZV786414 NJR786414 NTN786414 ODJ786414 ONF786414 OXB786414 PGX786414 PQT786414 QAP786414 QKL786414 QUH786414 RED786414 RNZ786414 RXV786414 SHR786414 SRN786414 TBJ786414 TLF786414 TVB786414 UEX786414 UOT786414 UYP786414 VIL786414 VSH786414 WCD786414 WLZ786414 WVV786414 J851950 JJ851950 TF851950 ADB851950 AMX851950 AWT851950 BGP851950 BQL851950 CAH851950 CKD851950 CTZ851950 DDV851950 DNR851950 DXN851950 EHJ851950 ERF851950 FBB851950 FKX851950 FUT851950 GEP851950 GOL851950 GYH851950 HID851950 HRZ851950 IBV851950 ILR851950 IVN851950 JFJ851950 JPF851950 JZB851950 KIX851950 KST851950 LCP851950 LML851950 LWH851950 MGD851950 MPZ851950 MZV851950 NJR851950 NTN851950 ODJ851950 ONF851950 OXB851950 PGX851950 PQT851950 QAP851950 QKL851950 QUH851950 RED851950 RNZ851950 RXV851950 SHR851950 SRN851950 TBJ851950 TLF851950 TVB851950 UEX851950 UOT851950 UYP851950 VIL851950 VSH851950 WCD851950 WLZ851950 WVV851950 J917486 JJ917486 TF917486 ADB917486 AMX917486 AWT917486 BGP917486 BQL917486 CAH917486 CKD917486 CTZ917486 DDV917486 DNR917486 DXN917486 EHJ917486 ERF917486 FBB917486 FKX917486 FUT917486 GEP917486 GOL917486 GYH917486 HID917486 HRZ917486 IBV917486 ILR917486 IVN917486 JFJ917486 JPF917486 JZB917486 KIX917486 KST917486 LCP917486 LML917486 LWH917486 MGD917486 MPZ917486 MZV917486 NJR917486 NTN917486 ODJ917486 ONF917486 OXB917486 PGX917486 PQT917486 QAP917486 QKL917486 QUH917486 RED917486 RNZ917486 RXV917486 SHR917486 SRN917486 TBJ917486 TLF917486 TVB917486 UEX917486 UOT917486 UYP917486 VIL917486 VSH917486 WCD917486 WLZ917486 WVV917486 J983022 JJ983022 TF983022 ADB983022 AMX983022 AWT983022 BGP983022 BQL983022 CAH983022 CKD983022 CTZ983022 DDV983022 DNR983022 DXN983022 EHJ983022 ERF983022 FBB983022 FKX983022 FUT983022 GEP983022 GOL983022 GYH983022 HID983022 HRZ983022 IBV983022 ILR983022 IVN983022 JFJ983022 JPF983022 JZB983022 KIX983022 KST983022 LCP983022 LML983022 LWH983022 MGD983022 MPZ983022 MZV983022 NJR983022 NTN983022 ODJ983022 ONF983022 OXB983022 PGX983022 PQT983022 QAP983022 QKL983022 QUH983022 RED983022 RNZ983022 RXV983022 SHR983022 SRN983022 TBJ983022 TLF983022 TVB983022 UEX983022 UOT983022 UYP983022 VIL983022 VSH983022 WCD983022 WLZ983022 WVV983022 OND983014 JF37 TB37 ACX37 AMT37 AWP37 BGL37 BQH37 CAD37 CJZ37 CTV37 DDR37 DNN37 DXJ37 EHF37 ERB37 FAX37 FKT37 FUP37 GEL37 GOH37 GYD37 HHZ37 HRV37 IBR37 ILN37 IVJ37 JFF37 JPB37 JYX37 KIT37 KSP37 LCL37 LMH37 LWD37 MFZ37 MPV37 MZR37 NJN37 NTJ37 ODF37 ONB37 OWX37 PGT37 PQP37 QAL37 QKH37 QUD37 RDZ37 RNV37 RXR37 SHN37 SRJ37 TBF37 TLB37 TUX37 UET37 UOP37 UYL37 VIH37 VSD37 WBZ37 WLV37 WVR37 F65518 JF65518 TB65518 ACX65518 AMT65518 AWP65518 BGL65518 BQH65518 CAD65518 CJZ65518 CTV65518 DDR65518 DNN65518 DXJ65518 EHF65518 ERB65518 FAX65518 FKT65518 FUP65518 GEL65518 GOH65518 GYD65518 HHZ65518 HRV65518 IBR65518 ILN65518 IVJ65518 JFF65518 JPB65518 JYX65518 KIT65518 KSP65518 LCL65518 LMH65518 LWD65518 MFZ65518 MPV65518 MZR65518 NJN65518 NTJ65518 ODF65518 ONB65518 OWX65518 PGT65518 PQP65518 QAL65518 QKH65518 QUD65518 RDZ65518 RNV65518 RXR65518 SHN65518 SRJ65518 TBF65518 TLB65518 TUX65518 UET65518 UOP65518 UYL65518 VIH65518 VSD65518 WBZ65518 WLV65518 WVR65518 F131054 JF131054 TB131054 ACX131054 AMT131054 AWP131054 BGL131054 BQH131054 CAD131054 CJZ131054 CTV131054 DDR131054 DNN131054 DXJ131054 EHF131054 ERB131054 FAX131054 FKT131054 FUP131054 GEL131054 GOH131054 GYD131054 HHZ131054 HRV131054 IBR131054 ILN131054 IVJ131054 JFF131054 JPB131054 JYX131054 KIT131054 KSP131054 LCL131054 LMH131054 LWD131054 MFZ131054 MPV131054 MZR131054 NJN131054 NTJ131054 ODF131054 ONB131054 OWX131054 PGT131054 PQP131054 QAL131054 QKH131054 QUD131054 RDZ131054 RNV131054 RXR131054 SHN131054 SRJ131054 TBF131054 TLB131054 TUX131054 UET131054 UOP131054 UYL131054 VIH131054 VSD131054 WBZ131054 WLV131054 WVR131054 F196590 JF196590 TB196590 ACX196590 AMT196590 AWP196590 BGL196590 BQH196590 CAD196590 CJZ196590 CTV196590 DDR196590 DNN196590 DXJ196590 EHF196590 ERB196590 FAX196590 FKT196590 FUP196590 GEL196590 GOH196590 GYD196590 HHZ196590 HRV196590 IBR196590 ILN196590 IVJ196590 JFF196590 JPB196590 JYX196590 KIT196590 KSP196590 LCL196590 LMH196590 LWD196590 MFZ196590 MPV196590 MZR196590 NJN196590 NTJ196590 ODF196590 ONB196590 OWX196590 PGT196590 PQP196590 QAL196590 QKH196590 QUD196590 RDZ196590 RNV196590 RXR196590 SHN196590 SRJ196590 TBF196590 TLB196590 TUX196590 UET196590 UOP196590 UYL196590 VIH196590 VSD196590 WBZ196590 WLV196590 WVR196590 F262126 JF262126 TB262126 ACX262126 AMT262126 AWP262126 BGL262126 BQH262126 CAD262126 CJZ262126 CTV262126 DDR262126 DNN262126 DXJ262126 EHF262126 ERB262126 FAX262126 FKT262126 FUP262126 GEL262126 GOH262126 GYD262126 HHZ262126 HRV262126 IBR262126 ILN262126 IVJ262126 JFF262126 JPB262126 JYX262126 KIT262126 KSP262126 LCL262126 LMH262126 LWD262126 MFZ262126 MPV262126 MZR262126 NJN262126 NTJ262126 ODF262126 ONB262126 OWX262126 PGT262126 PQP262126 QAL262126 QKH262126 QUD262126 RDZ262126 RNV262126 RXR262126 SHN262126 SRJ262126 TBF262126 TLB262126 TUX262126 UET262126 UOP262126 UYL262126 VIH262126 VSD262126 WBZ262126 WLV262126 WVR262126 F327662 JF327662 TB327662 ACX327662 AMT327662 AWP327662 BGL327662 BQH327662 CAD327662 CJZ327662 CTV327662 DDR327662 DNN327662 DXJ327662 EHF327662 ERB327662 FAX327662 FKT327662 FUP327662 GEL327662 GOH327662 GYD327662 HHZ327662 HRV327662 IBR327662 ILN327662 IVJ327662 JFF327662 JPB327662 JYX327662 KIT327662 KSP327662 LCL327662 LMH327662 LWD327662 MFZ327662 MPV327662 MZR327662 NJN327662 NTJ327662 ODF327662 ONB327662 OWX327662 PGT327662 PQP327662 QAL327662 QKH327662 QUD327662 RDZ327662 RNV327662 RXR327662 SHN327662 SRJ327662 TBF327662 TLB327662 TUX327662 UET327662 UOP327662 UYL327662 VIH327662 VSD327662 WBZ327662 WLV327662 WVR327662 F393198 JF393198 TB393198 ACX393198 AMT393198 AWP393198 BGL393198 BQH393198 CAD393198 CJZ393198 CTV393198 DDR393198 DNN393198 DXJ393198 EHF393198 ERB393198 FAX393198 FKT393198 FUP393198 GEL393198 GOH393198 GYD393198 HHZ393198 HRV393198 IBR393198 ILN393198 IVJ393198 JFF393198 JPB393198 JYX393198 KIT393198 KSP393198 LCL393198 LMH393198 LWD393198 MFZ393198 MPV393198 MZR393198 NJN393198 NTJ393198 ODF393198 ONB393198 OWX393198 PGT393198 PQP393198 QAL393198 QKH393198 QUD393198 RDZ393198 RNV393198 RXR393198 SHN393198 SRJ393198 TBF393198 TLB393198 TUX393198 UET393198 UOP393198 UYL393198 VIH393198 VSD393198 WBZ393198 WLV393198 WVR393198 F458734 JF458734 TB458734 ACX458734 AMT458734 AWP458734 BGL458734 BQH458734 CAD458734 CJZ458734 CTV458734 DDR458734 DNN458734 DXJ458734 EHF458734 ERB458734 FAX458734 FKT458734 FUP458734 GEL458734 GOH458734 GYD458734 HHZ458734 HRV458734 IBR458734 ILN458734 IVJ458734 JFF458734 JPB458734 JYX458734 KIT458734 KSP458734 LCL458734 LMH458734 LWD458734 MFZ458734 MPV458734 MZR458734 NJN458734 NTJ458734 ODF458734 ONB458734 OWX458734 PGT458734 PQP458734 QAL458734 QKH458734 QUD458734 RDZ458734 RNV458734 RXR458734 SHN458734 SRJ458734 TBF458734 TLB458734 TUX458734 UET458734 UOP458734 UYL458734 VIH458734 VSD458734 WBZ458734 WLV458734 WVR458734 F524270 JF524270 TB524270 ACX524270 AMT524270 AWP524270 BGL524270 BQH524270 CAD524270 CJZ524270 CTV524270 DDR524270 DNN524270 DXJ524270 EHF524270 ERB524270 FAX524270 FKT524270 FUP524270 GEL524270 GOH524270 GYD524270 HHZ524270 HRV524270 IBR524270 ILN524270 IVJ524270 JFF524270 JPB524270 JYX524270 KIT524270 KSP524270 LCL524270 LMH524270 LWD524270 MFZ524270 MPV524270 MZR524270 NJN524270 NTJ524270 ODF524270 ONB524270 OWX524270 PGT524270 PQP524270 QAL524270 QKH524270 QUD524270 RDZ524270 RNV524270 RXR524270 SHN524270 SRJ524270 TBF524270 TLB524270 TUX524270 UET524270 UOP524270 UYL524270 VIH524270 VSD524270 WBZ524270 WLV524270 WVR524270 F589806 JF589806 TB589806 ACX589806 AMT589806 AWP589806 BGL589806 BQH589806 CAD589806 CJZ589806 CTV589806 DDR589806 DNN589806 DXJ589806 EHF589806 ERB589806 FAX589806 FKT589806 FUP589806 GEL589806 GOH589806 GYD589806 HHZ589806 HRV589806 IBR589806 ILN589806 IVJ589806 JFF589806 JPB589806 JYX589806 KIT589806 KSP589806 LCL589806 LMH589806 LWD589806 MFZ589806 MPV589806 MZR589806 NJN589806 NTJ589806 ODF589806 ONB589806 OWX589806 PGT589806 PQP589806 QAL589806 QKH589806 QUD589806 RDZ589806 RNV589806 RXR589806 SHN589806 SRJ589806 TBF589806 TLB589806 TUX589806 UET589806 UOP589806 UYL589806 VIH589806 VSD589806 WBZ589806 WLV589806 WVR589806 F655342 JF655342 TB655342 ACX655342 AMT655342 AWP655342 BGL655342 BQH655342 CAD655342 CJZ655342 CTV655342 DDR655342 DNN655342 DXJ655342 EHF655342 ERB655342 FAX655342 FKT655342 FUP655342 GEL655342 GOH655342 GYD655342 HHZ655342 HRV655342 IBR655342 ILN655342 IVJ655342 JFF655342 JPB655342 JYX655342 KIT655342 KSP655342 LCL655342 LMH655342 LWD655342 MFZ655342 MPV655342 MZR655342 NJN655342 NTJ655342 ODF655342 ONB655342 OWX655342 PGT655342 PQP655342 QAL655342 QKH655342 QUD655342 RDZ655342 RNV655342 RXR655342 SHN655342 SRJ655342 TBF655342 TLB655342 TUX655342 UET655342 UOP655342 UYL655342 VIH655342 VSD655342 WBZ655342 WLV655342 WVR655342 F720878 JF720878 TB720878 ACX720878 AMT720878 AWP720878 BGL720878 BQH720878 CAD720878 CJZ720878 CTV720878 DDR720878 DNN720878 DXJ720878 EHF720878 ERB720878 FAX720878 FKT720878 FUP720878 GEL720878 GOH720878 GYD720878 HHZ720878 HRV720878 IBR720878 ILN720878 IVJ720878 JFF720878 JPB720878 JYX720878 KIT720878 KSP720878 LCL720878 LMH720878 LWD720878 MFZ720878 MPV720878 MZR720878 NJN720878 NTJ720878 ODF720878 ONB720878 OWX720878 PGT720878 PQP720878 QAL720878 QKH720878 QUD720878 RDZ720878 RNV720878 RXR720878 SHN720878 SRJ720878 TBF720878 TLB720878 TUX720878 UET720878 UOP720878 UYL720878 VIH720878 VSD720878 WBZ720878 WLV720878 WVR720878 F786414 JF786414 TB786414 ACX786414 AMT786414 AWP786414 BGL786414 BQH786414 CAD786414 CJZ786414 CTV786414 DDR786414 DNN786414 DXJ786414 EHF786414 ERB786414 FAX786414 FKT786414 FUP786414 GEL786414 GOH786414 GYD786414 HHZ786414 HRV786414 IBR786414 ILN786414 IVJ786414 JFF786414 JPB786414 JYX786414 KIT786414 KSP786414 LCL786414 LMH786414 LWD786414 MFZ786414 MPV786414 MZR786414 NJN786414 NTJ786414 ODF786414 ONB786414 OWX786414 PGT786414 PQP786414 QAL786414 QKH786414 QUD786414 RDZ786414 RNV786414 RXR786414 SHN786414 SRJ786414 TBF786414 TLB786414 TUX786414 UET786414 UOP786414 UYL786414 VIH786414 VSD786414 WBZ786414 WLV786414 WVR786414 F851950 JF851950 TB851950 ACX851950 AMT851950 AWP851950 BGL851950 BQH851950 CAD851950 CJZ851950 CTV851950 DDR851950 DNN851950 DXJ851950 EHF851950 ERB851950 FAX851950 FKT851950 FUP851950 GEL851950 GOH851950 GYD851950 HHZ851950 HRV851950 IBR851950 ILN851950 IVJ851950 JFF851950 JPB851950 JYX851950 KIT851950 KSP851950 LCL851950 LMH851950 LWD851950 MFZ851950 MPV851950 MZR851950 NJN851950 NTJ851950 ODF851950 ONB851950 OWX851950 PGT851950 PQP851950 QAL851950 QKH851950 QUD851950 RDZ851950 RNV851950 RXR851950 SHN851950 SRJ851950 TBF851950 TLB851950 TUX851950 UET851950 UOP851950 UYL851950 VIH851950 VSD851950 WBZ851950 WLV851950 WVR851950 F917486 JF917486 TB917486 ACX917486 AMT917486 AWP917486 BGL917486 BQH917486 CAD917486 CJZ917486 CTV917486 DDR917486 DNN917486 DXJ917486 EHF917486 ERB917486 FAX917486 FKT917486 FUP917486 GEL917486 GOH917486 GYD917486 HHZ917486 HRV917486 IBR917486 ILN917486 IVJ917486 JFF917486 JPB917486 JYX917486 KIT917486 KSP917486 LCL917486 LMH917486 LWD917486 MFZ917486 MPV917486 MZR917486 NJN917486 NTJ917486 ODF917486 ONB917486 OWX917486 PGT917486 PQP917486 QAL917486 QKH917486 QUD917486 RDZ917486 RNV917486 RXR917486 SHN917486 SRJ917486 TBF917486 TLB917486 TUX917486 UET917486 UOP917486 UYL917486 VIH917486 VSD917486 WBZ917486 WLV917486 WVR917486 F983022 JF983022 TB983022 ACX983022 AMT983022 AWP983022 BGL983022 BQH983022 CAD983022 CJZ983022 CTV983022 DDR983022 DNN983022 DXJ983022 EHF983022 ERB983022 FAX983022 FKT983022 FUP983022 GEL983022 GOH983022 GYD983022 HHZ983022 HRV983022 IBR983022 ILN983022 IVJ983022 JFF983022 JPB983022 JYX983022 KIT983022 KSP983022 LCL983022 LMH983022 LWD983022 MFZ983022 MPV983022 MZR983022 NJN983022 NTJ983022 ODF983022 ONB983022 OWX983022 PGT983022 PQP983022 QAL983022 QKH983022 QUD983022 RDZ983022 RNV983022 RXR983022 SHN983022 SRJ983022 TBF983022 TLB983022 TUX983022 UET983022 UOP983022 UYL983022 VIH983022 VSD983022 WBZ983022 WLV983022 WVR983022 OWZ983014 JH37 TD37 ACZ37 AMV37 AWR37 BGN37 BQJ37 CAF37 CKB37 CTX37 DDT37 DNP37 DXL37 EHH37 ERD37 FAZ37 FKV37 FUR37 GEN37 GOJ37 GYF37 HIB37 HRX37 IBT37 ILP37 IVL37 JFH37 JPD37 JYZ37 KIV37 KSR37 LCN37 LMJ37 LWF37 MGB37 MPX37 MZT37 NJP37 NTL37 ODH37 OND37 OWZ37 PGV37 PQR37 QAN37 QKJ37 QUF37 REB37 RNX37 RXT37 SHP37 SRL37 TBH37 TLD37 TUZ37 UEV37 UOR37 UYN37 VIJ37 VSF37 WCB37 WLX37 WVT37 H65518 JH65518 TD65518 ACZ65518 AMV65518 AWR65518 BGN65518 BQJ65518 CAF65518 CKB65518 CTX65518 DDT65518 DNP65518 DXL65518 EHH65518 ERD65518 FAZ65518 FKV65518 FUR65518 GEN65518 GOJ65518 GYF65518 HIB65518 HRX65518 IBT65518 ILP65518 IVL65518 JFH65518 JPD65518 JYZ65518 KIV65518 KSR65518 LCN65518 LMJ65518 LWF65518 MGB65518 MPX65518 MZT65518 NJP65518 NTL65518 ODH65518 OND65518 OWZ65518 PGV65518 PQR65518 QAN65518 QKJ65518 QUF65518 REB65518 RNX65518 RXT65518 SHP65518 SRL65518 TBH65518 TLD65518 TUZ65518 UEV65518 UOR65518 UYN65518 VIJ65518 VSF65518 WCB65518 WLX65518 WVT65518 H131054 JH131054 TD131054 ACZ131054 AMV131054 AWR131054 BGN131054 BQJ131054 CAF131054 CKB131054 CTX131054 DDT131054 DNP131054 DXL131054 EHH131054 ERD131054 FAZ131054 FKV131054 FUR131054 GEN131054 GOJ131054 GYF131054 HIB131054 HRX131054 IBT131054 ILP131054 IVL131054 JFH131054 JPD131054 JYZ131054 KIV131054 KSR131054 LCN131054 LMJ131054 LWF131054 MGB131054 MPX131054 MZT131054 NJP131054 NTL131054 ODH131054 OND131054 OWZ131054 PGV131054 PQR131054 QAN131054 QKJ131054 QUF131054 REB131054 RNX131054 RXT131054 SHP131054 SRL131054 TBH131054 TLD131054 TUZ131054 UEV131054 UOR131054 UYN131054 VIJ131054 VSF131054 WCB131054 WLX131054 WVT131054 H196590 JH196590 TD196590 ACZ196590 AMV196590 AWR196590 BGN196590 BQJ196590 CAF196590 CKB196590 CTX196590 DDT196590 DNP196590 DXL196590 EHH196590 ERD196590 FAZ196590 FKV196590 FUR196590 GEN196590 GOJ196590 GYF196590 HIB196590 HRX196590 IBT196590 ILP196590 IVL196590 JFH196590 JPD196590 JYZ196590 KIV196590 KSR196590 LCN196590 LMJ196590 LWF196590 MGB196590 MPX196590 MZT196590 NJP196590 NTL196590 ODH196590 OND196590 OWZ196590 PGV196590 PQR196590 QAN196590 QKJ196590 QUF196590 REB196590 RNX196590 RXT196590 SHP196590 SRL196590 TBH196590 TLD196590 TUZ196590 UEV196590 UOR196590 UYN196590 VIJ196590 VSF196590 WCB196590 WLX196590 WVT196590 H262126 JH262126 TD262126 ACZ262126 AMV262126 AWR262126 BGN262126 BQJ262126 CAF262126 CKB262126 CTX262126 DDT262126 DNP262126 DXL262126 EHH262126 ERD262126 FAZ262126 FKV262126 FUR262126 GEN262126 GOJ262126 GYF262126 HIB262126 HRX262126 IBT262126 ILP262126 IVL262126 JFH262126 JPD262126 JYZ262126 KIV262126 KSR262126 LCN262126 LMJ262126 LWF262126 MGB262126 MPX262126 MZT262126 NJP262126 NTL262126 ODH262126 OND262126 OWZ262126 PGV262126 PQR262126 QAN262126 QKJ262126 QUF262126 REB262126 RNX262126 RXT262126 SHP262126 SRL262126 TBH262126 TLD262126 TUZ262126 UEV262126 UOR262126 UYN262126 VIJ262126 VSF262126 WCB262126 WLX262126 WVT262126 H327662 JH327662 TD327662 ACZ327662 AMV327662 AWR327662 BGN327662 BQJ327662 CAF327662 CKB327662 CTX327662 DDT327662 DNP327662 DXL327662 EHH327662 ERD327662 FAZ327662 FKV327662 FUR327662 GEN327662 GOJ327662 GYF327662 HIB327662 HRX327662 IBT327662 ILP327662 IVL327662 JFH327662 JPD327662 JYZ327662 KIV327662 KSR327662 LCN327662 LMJ327662 LWF327662 MGB327662 MPX327662 MZT327662 NJP327662 NTL327662 ODH327662 OND327662 OWZ327662 PGV327662 PQR327662 QAN327662 QKJ327662 QUF327662 REB327662 RNX327662 RXT327662 SHP327662 SRL327662 TBH327662 TLD327662 TUZ327662 UEV327662 UOR327662 UYN327662 VIJ327662 VSF327662 WCB327662 WLX327662 WVT327662 H393198 JH393198 TD393198 ACZ393198 AMV393198 AWR393198 BGN393198 BQJ393198 CAF393198 CKB393198 CTX393198 DDT393198 DNP393198 DXL393198 EHH393198 ERD393198 FAZ393198 FKV393198 FUR393198 GEN393198 GOJ393198 GYF393198 HIB393198 HRX393198 IBT393198 ILP393198 IVL393198 JFH393198 JPD393198 JYZ393198 KIV393198 KSR393198 LCN393198 LMJ393198 LWF393198 MGB393198 MPX393198 MZT393198 NJP393198 NTL393198 ODH393198 OND393198 OWZ393198 PGV393198 PQR393198 QAN393198 QKJ393198 QUF393198 REB393198 RNX393198 RXT393198 SHP393198 SRL393198 TBH393198 TLD393198 TUZ393198 UEV393198 UOR393198 UYN393198 VIJ393198 VSF393198 WCB393198 WLX393198 WVT393198 H458734 JH458734 TD458734 ACZ458734 AMV458734 AWR458734 BGN458734 BQJ458734 CAF458734 CKB458734 CTX458734 DDT458734 DNP458734 DXL458734 EHH458734 ERD458734 FAZ458734 FKV458734 FUR458734 GEN458734 GOJ458734 GYF458734 HIB458734 HRX458734 IBT458734 ILP458734 IVL458734 JFH458734 JPD458734 JYZ458734 KIV458734 KSR458734 LCN458734 LMJ458734 LWF458734 MGB458734 MPX458734 MZT458734 NJP458734 NTL458734 ODH458734 OND458734 OWZ458734 PGV458734 PQR458734 QAN458734 QKJ458734 QUF458734 REB458734 RNX458734 RXT458734 SHP458734 SRL458734 TBH458734 TLD458734 TUZ458734 UEV458734 UOR458734 UYN458734 VIJ458734 VSF458734 WCB458734 WLX458734 WVT458734 H524270 JH524270 TD524270 ACZ524270 AMV524270 AWR524270 BGN524270 BQJ524270 CAF524270 CKB524270 CTX524270 DDT524270 DNP524270 DXL524270 EHH524270 ERD524270 FAZ524270 FKV524270 FUR524270 GEN524270 GOJ524270 GYF524270 HIB524270 HRX524270 IBT524270 ILP524270 IVL524270 JFH524270 JPD524270 JYZ524270 KIV524270 KSR524270 LCN524270 LMJ524270 LWF524270 MGB524270 MPX524270 MZT524270 NJP524270 NTL524270 ODH524270 OND524270 OWZ524270 PGV524270 PQR524270 QAN524270 QKJ524270 QUF524270 REB524270 RNX524270 RXT524270 SHP524270 SRL524270 TBH524270 TLD524270 TUZ524270 UEV524270 UOR524270 UYN524270 VIJ524270 VSF524270 WCB524270 WLX524270 WVT524270 H589806 JH589806 TD589806 ACZ589806 AMV589806 AWR589806 BGN589806 BQJ589806 CAF589806 CKB589806 CTX589806 DDT589806 DNP589806 DXL589806 EHH589806 ERD589806 FAZ589806 FKV589806 FUR589806 GEN589806 GOJ589806 GYF589806 HIB589806 HRX589806 IBT589806 ILP589806 IVL589806 JFH589806 JPD589806 JYZ589806 KIV589806 KSR589806 LCN589806 LMJ589806 LWF589806 MGB589806 MPX589806 MZT589806 NJP589806 NTL589806 ODH589806 OND589806 OWZ589806 PGV589806 PQR589806 QAN589806 QKJ589806 QUF589806 REB589806 RNX589806 RXT589806 SHP589806 SRL589806 TBH589806 TLD589806 TUZ589806 UEV589806 UOR589806 UYN589806 VIJ589806 VSF589806 WCB589806 WLX589806 WVT589806 H655342 JH655342 TD655342 ACZ655342 AMV655342 AWR655342 BGN655342 BQJ655342 CAF655342 CKB655342 CTX655342 DDT655342 DNP655342 DXL655342 EHH655342 ERD655342 FAZ655342 FKV655342 FUR655342 GEN655342 GOJ655342 GYF655342 HIB655342 HRX655342 IBT655342 ILP655342 IVL655342 JFH655342 JPD655342 JYZ655342 KIV655342 KSR655342 LCN655342 LMJ655342 LWF655342 MGB655342 MPX655342 MZT655342 NJP655342 NTL655342 ODH655342 OND655342 OWZ655342 PGV655342 PQR655342 QAN655342 QKJ655342 QUF655342 REB655342 RNX655342 RXT655342 SHP655342 SRL655342 TBH655342 TLD655342 TUZ655342 UEV655342 UOR655342 UYN655342 VIJ655342 VSF655342 WCB655342 WLX655342 WVT655342 H720878 JH720878 TD720878 ACZ720878 AMV720878 AWR720878 BGN720878 BQJ720878 CAF720878 CKB720878 CTX720878 DDT720878 DNP720878 DXL720878 EHH720878 ERD720878 FAZ720878 FKV720878 FUR720878 GEN720878 GOJ720878 GYF720878 HIB720878 HRX720878 IBT720878 ILP720878 IVL720878 JFH720878 JPD720878 JYZ720878 KIV720878 KSR720878 LCN720878 LMJ720878 LWF720878 MGB720878 MPX720878 MZT720878 NJP720878 NTL720878 ODH720878 OND720878 OWZ720878 PGV720878 PQR720878 QAN720878 QKJ720878 QUF720878 REB720878 RNX720878 RXT720878 SHP720878 SRL720878 TBH720878 TLD720878 TUZ720878 UEV720878 UOR720878 UYN720878 VIJ720878 VSF720878 WCB720878 WLX720878 WVT720878 H786414 JH786414 TD786414 ACZ786414 AMV786414 AWR786414 BGN786414 BQJ786414 CAF786414 CKB786414 CTX786414 DDT786414 DNP786414 DXL786414 EHH786414 ERD786414 FAZ786414 FKV786414 FUR786414 GEN786414 GOJ786414 GYF786414 HIB786414 HRX786414 IBT786414 ILP786414 IVL786414 JFH786414 JPD786414 JYZ786414 KIV786414 KSR786414 LCN786414 LMJ786414 LWF786414 MGB786414 MPX786414 MZT786414 NJP786414 NTL786414 ODH786414 OND786414 OWZ786414 PGV786414 PQR786414 QAN786414 QKJ786414 QUF786414 REB786414 RNX786414 RXT786414 SHP786414 SRL786414 TBH786414 TLD786414 TUZ786414 UEV786414 UOR786414 UYN786414 VIJ786414 VSF786414 WCB786414 WLX786414 WVT786414 H851950 JH851950 TD851950 ACZ851950 AMV851950 AWR851950 BGN851950 BQJ851950 CAF851950 CKB851950 CTX851950 DDT851950 DNP851950 DXL851950 EHH851950 ERD851950 FAZ851950 FKV851950 FUR851950 GEN851950 GOJ851950 GYF851950 HIB851950 HRX851950 IBT851950 ILP851950 IVL851950 JFH851950 JPD851950 JYZ851950 KIV851950 KSR851950 LCN851950 LMJ851950 LWF851950 MGB851950 MPX851950 MZT851950 NJP851950 NTL851950 ODH851950 OND851950 OWZ851950 PGV851950 PQR851950 QAN851950 QKJ851950 QUF851950 REB851950 RNX851950 RXT851950 SHP851950 SRL851950 TBH851950 TLD851950 TUZ851950 UEV851950 UOR851950 UYN851950 VIJ851950 VSF851950 WCB851950 WLX851950 WVT851950 H917486 JH917486 TD917486 ACZ917486 AMV917486 AWR917486 BGN917486 BQJ917486 CAF917486 CKB917486 CTX917486 DDT917486 DNP917486 DXL917486 EHH917486 ERD917486 FAZ917486 FKV917486 FUR917486 GEN917486 GOJ917486 GYF917486 HIB917486 HRX917486 IBT917486 ILP917486 IVL917486 JFH917486 JPD917486 JYZ917486 KIV917486 KSR917486 LCN917486 LMJ917486 LWF917486 MGB917486 MPX917486 MZT917486 NJP917486 NTL917486 ODH917486 OND917486 OWZ917486 PGV917486 PQR917486 QAN917486 QKJ917486 QUF917486 REB917486 RNX917486 RXT917486 SHP917486 SRL917486 TBH917486 TLD917486 TUZ917486 UEV917486 UOR917486 UYN917486 VIJ917486 VSF917486 WCB917486 WLX917486 WVT917486 H983022 JH983022 TD983022 ACZ983022 AMV983022 AWR983022 BGN983022 BQJ983022 CAF983022 CKB983022 CTX983022 DDT983022 DNP983022 DXL983022 EHH983022 ERD983022 FAZ983022 FKV983022 FUR983022 GEN983022 GOJ983022 GYF983022 HIB983022 HRX983022 IBT983022 ILP983022 IVL983022 JFH983022 JPD983022 JYZ983022 KIV983022 KSR983022 LCN983022 LMJ983022 LWF983022 MGB983022 MPX983022 MZT983022 NJP983022 NTL983022 ODH983022 OND983022 OWZ983022 PGV983022 PQR983022 QAN983022 QKJ983022 QUF983022 REB983022 RNX983022 RXT983022 SHP983022 SRL983022 TBH983022 TLD983022 TUZ983022 UEV983022 UOR983022 UYN983022 VIJ983022 VSF983022 WCB983022 WLX983022 WVT983022 UYN983014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D65508 JD65508 SZ65508 ACV65508 AMR65508 AWN65508 BGJ65508 BQF65508 CAB65508 CJX65508 CTT65508 DDP65508 DNL65508 DXH65508 EHD65508 EQZ65508 FAV65508 FKR65508 FUN65508 GEJ65508 GOF65508 GYB65508 HHX65508 HRT65508 IBP65508 ILL65508 IVH65508 JFD65508 JOZ65508 JYV65508 KIR65508 KSN65508 LCJ65508 LMF65508 LWB65508 MFX65508 MPT65508 MZP65508 NJL65508 NTH65508 ODD65508 OMZ65508 OWV65508 PGR65508 PQN65508 QAJ65508 QKF65508 QUB65508 RDX65508 RNT65508 RXP65508 SHL65508 SRH65508 TBD65508 TKZ65508 TUV65508 UER65508 UON65508 UYJ65508 VIF65508 VSB65508 WBX65508 WLT65508 WVP65508 D131044 JD131044 SZ131044 ACV131044 AMR131044 AWN131044 BGJ131044 BQF131044 CAB131044 CJX131044 CTT131044 DDP131044 DNL131044 DXH131044 EHD131044 EQZ131044 FAV131044 FKR131044 FUN131044 GEJ131044 GOF131044 GYB131044 HHX131044 HRT131044 IBP131044 ILL131044 IVH131044 JFD131044 JOZ131044 JYV131044 KIR131044 KSN131044 LCJ131044 LMF131044 LWB131044 MFX131044 MPT131044 MZP131044 NJL131044 NTH131044 ODD131044 OMZ131044 OWV131044 PGR131044 PQN131044 QAJ131044 QKF131044 QUB131044 RDX131044 RNT131044 RXP131044 SHL131044 SRH131044 TBD131044 TKZ131044 TUV131044 UER131044 UON131044 UYJ131044 VIF131044 VSB131044 WBX131044 WLT131044 WVP131044 D196580 JD196580 SZ196580 ACV196580 AMR196580 AWN196580 BGJ196580 BQF196580 CAB196580 CJX196580 CTT196580 DDP196580 DNL196580 DXH196580 EHD196580 EQZ196580 FAV196580 FKR196580 FUN196580 GEJ196580 GOF196580 GYB196580 HHX196580 HRT196580 IBP196580 ILL196580 IVH196580 JFD196580 JOZ196580 JYV196580 KIR196580 KSN196580 LCJ196580 LMF196580 LWB196580 MFX196580 MPT196580 MZP196580 NJL196580 NTH196580 ODD196580 OMZ196580 OWV196580 PGR196580 PQN196580 QAJ196580 QKF196580 QUB196580 RDX196580 RNT196580 RXP196580 SHL196580 SRH196580 TBD196580 TKZ196580 TUV196580 UER196580 UON196580 UYJ196580 VIF196580 VSB196580 WBX196580 WLT196580 WVP196580 D262116 JD262116 SZ262116 ACV262116 AMR262116 AWN262116 BGJ262116 BQF262116 CAB262116 CJX262116 CTT262116 DDP262116 DNL262116 DXH262116 EHD262116 EQZ262116 FAV262116 FKR262116 FUN262116 GEJ262116 GOF262116 GYB262116 HHX262116 HRT262116 IBP262116 ILL262116 IVH262116 JFD262116 JOZ262116 JYV262116 KIR262116 KSN262116 LCJ262116 LMF262116 LWB262116 MFX262116 MPT262116 MZP262116 NJL262116 NTH262116 ODD262116 OMZ262116 OWV262116 PGR262116 PQN262116 QAJ262116 QKF262116 QUB262116 RDX262116 RNT262116 RXP262116 SHL262116 SRH262116 TBD262116 TKZ262116 TUV262116 UER262116 UON262116 UYJ262116 VIF262116 VSB262116 WBX262116 WLT262116 WVP262116 D327652 JD327652 SZ327652 ACV327652 AMR327652 AWN327652 BGJ327652 BQF327652 CAB327652 CJX327652 CTT327652 DDP327652 DNL327652 DXH327652 EHD327652 EQZ327652 FAV327652 FKR327652 FUN327652 GEJ327652 GOF327652 GYB327652 HHX327652 HRT327652 IBP327652 ILL327652 IVH327652 JFD327652 JOZ327652 JYV327652 KIR327652 KSN327652 LCJ327652 LMF327652 LWB327652 MFX327652 MPT327652 MZP327652 NJL327652 NTH327652 ODD327652 OMZ327652 OWV327652 PGR327652 PQN327652 QAJ327652 QKF327652 QUB327652 RDX327652 RNT327652 RXP327652 SHL327652 SRH327652 TBD327652 TKZ327652 TUV327652 UER327652 UON327652 UYJ327652 VIF327652 VSB327652 WBX327652 WLT327652 WVP327652 D393188 JD393188 SZ393188 ACV393188 AMR393188 AWN393188 BGJ393188 BQF393188 CAB393188 CJX393188 CTT393188 DDP393188 DNL393188 DXH393188 EHD393188 EQZ393188 FAV393188 FKR393188 FUN393188 GEJ393188 GOF393188 GYB393188 HHX393188 HRT393188 IBP393188 ILL393188 IVH393188 JFD393188 JOZ393188 JYV393188 KIR393188 KSN393188 LCJ393188 LMF393188 LWB393188 MFX393188 MPT393188 MZP393188 NJL393188 NTH393188 ODD393188 OMZ393188 OWV393188 PGR393188 PQN393188 QAJ393188 QKF393188 QUB393188 RDX393188 RNT393188 RXP393188 SHL393188 SRH393188 TBD393188 TKZ393188 TUV393188 UER393188 UON393188 UYJ393188 VIF393188 VSB393188 WBX393188 WLT393188 WVP393188 D458724 JD458724 SZ458724 ACV458724 AMR458724 AWN458724 BGJ458724 BQF458724 CAB458724 CJX458724 CTT458724 DDP458724 DNL458724 DXH458724 EHD458724 EQZ458724 FAV458724 FKR458724 FUN458724 GEJ458724 GOF458724 GYB458724 HHX458724 HRT458724 IBP458724 ILL458724 IVH458724 JFD458724 JOZ458724 JYV458724 KIR458724 KSN458724 LCJ458724 LMF458724 LWB458724 MFX458724 MPT458724 MZP458724 NJL458724 NTH458724 ODD458724 OMZ458724 OWV458724 PGR458724 PQN458724 QAJ458724 QKF458724 QUB458724 RDX458724 RNT458724 RXP458724 SHL458724 SRH458724 TBD458724 TKZ458724 TUV458724 UER458724 UON458724 UYJ458724 VIF458724 VSB458724 WBX458724 WLT458724 WVP458724 D524260 JD524260 SZ524260 ACV524260 AMR524260 AWN524260 BGJ524260 BQF524260 CAB524260 CJX524260 CTT524260 DDP524260 DNL524260 DXH524260 EHD524260 EQZ524260 FAV524260 FKR524260 FUN524260 GEJ524260 GOF524260 GYB524260 HHX524260 HRT524260 IBP524260 ILL524260 IVH524260 JFD524260 JOZ524260 JYV524260 KIR524260 KSN524260 LCJ524260 LMF524260 LWB524260 MFX524260 MPT524260 MZP524260 NJL524260 NTH524260 ODD524260 OMZ524260 OWV524260 PGR524260 PQN524260 QAJ524260 QKF524260 QUB524260 RDX524260 RNT524260 RXP524260 SHL524260 SRH524260 TBD524260 TKZ524260 TUV524260 UER524260 UON524260 UYJ524260 VIF524260 VSB524260 WBX524260 WLT524260 WVP524260 D589796 JD589796 SZ589796 ACV589796 AMR589796 AWN589796 BGJ589796 BQF589796 CAB589796 CJX589796 CTT589796 DDP589796 DNL589796 DXH589796 EHD589796 EQZ589796 FAV589796 FKR589796 FUN589796 GEJ589796 GOF589796 GYB589796 HHX589796 HRT589796 IBP589796 ILL589796 IVH589796 JFD589796 JOZ589796 JYV589796 KIR589796 KSN589796 LCJ589796 LMF589796 LWB589796 MFX589796 MPT589796 MZP589796 NJL589796 NTH589796 ODD589796 OMZ589796 OWV589796 PGR589796 PQN589796 QAJ589796 QKF589796 QUB589796 RDX589796 RNT589796 RXP589796 SHL589796 SRH589796 TBD589796 TKZ589796 TUV589796 UER589796 UON589796 UYJ589796 VIF589796 VSB589796 WBX589796 WLT589796 WVP589796 D655332 JD655332 SZ655332 ACV655332 AMR655332 AWN655332 BGJ655332 BQF655332 CAB655332 CJX655332 CTT655332 DDP655332 DNL655332 DXH655332 EHD655332 EQZ655332 FAV655332 FKR655332 FUN655332 GEJ655332 GOF655332 GYB655332 HHX655332 HRT655332 IBP655332 ILL655332 IVH655332 JFD655332 JOZ655332 JYV655332 KIR655332 KSN655332 LCJ655332 LMF655332 LWB655332 MFX655332 MPT655332 MZP655332 NJL655332 NTH655332 ODD655332 OMZ655332 OWV655332 PGR655332 PQN655332 QAJ655332 QKF655332 QUB655332 RDX655332 RNT655332 RXP655332 SHL655332 SRH655332 TBD655332 TKZ655332 TUV655332 UER655332 UON655332 UYJ655332 VIF655332 VSB655332 WBX655332 WLT655332 WVP655332 D720868 JD720868 SZ720868 ACV720868 AMR720868 AWN720868 BGJ720868 BQF720868 CAB720868 CJX720868 CTT720868 DDP720868 DNL720868 DXH720868 EHD720868 EQZ720868 FAV720868 FKR720868 FUN720868 GEJ720868 GOF720868 GYB720868 HHX720868 HRT720868 IBP720868 ILL720868 IVH720868 JFD720868 JOZ720868 JYV720868 KIR720868 KSN720868 LCJ720868 LMF720868 LWB720868 MFX720868 MPT720868 MZP720868 NJL720868 NTH720868 ODD720868 OMZ720868 OWV720868 PGR720868 PQN720868 QAJ720868 QKF720868 QUB720868 RDX720868 RNT720868 RXP720868 SHL720868 SRH720868 TBD720868 TKZ720868 TUV720868 UER720868 UON720868 UYJ720868 VIF720868 VSB720868 WBX720868 WLT720868 WVP720868 D786404 JD786404 SZ786404 ACV786404 AMR786404 AWN786404 BGJ786404 BQF786404 CAB786404 CJX786404 CTT786404 DDP786404 DNL786404 DXH786404 EHD786404 EQZ786404 FAV786404 FKR786404 FUN786404 GEJ786404 GOF786404 GYB786404 HHX786404 HRT786404 IBP786404 ILL786404 IVH786404 JFD786404 JOZ786404 JYV786404 KIR786404 KSN786404 LCJ786404 LMF786404 LWB786404 MFX786404 MPT786404 MZP786404 NJL786404 NTH786404 ODD786404 OMZ786404 OWV786404 PGR786404 PQN786404 QAJ786404 QKF786404 QUB786404 RDX786404 RNT786404 RXP786404 SHL786404 SRH786404 TBD786404 TKZ786404 TUV786404 UER786404 UON786404 UYJ786404 VIF786404 VSB786404 WBX786404 WLT786404 WVP786404 D851940 JD851940 SZ851940 ACV851940 AMR851940 AWN851940 BGJ851940 BQF851940 CAB851940 CJX851940 CTT851940 DDP851940 DNL851940 DXH851940 EHD851940 EQZ851940 FAV851940 FKR851940 FUN851940 GEJ851940 GOF851940 GYB851940 HHX851940 HRT851940 IBP851940 ILL851940 IVH851940 JFD851940 JOZ851940 JYV851940 KIR851940 KSN851940 LCJ851940 LMF851940 LWB851940 MFX851940 MPT851940 MZP851940 NJL851940 NTH851940 ODD851940 OMZ851940 OWV851940 PGR851940 PQN851940 QAJ851940 QKF851940 QUB851940 RDX851940 RNT851940 RXP851940 SHL851940 SRH851940 TBD851940 TKZ851940 TUV851940 UER851940 UON851940 UYJ851940 VIF851940 VSB851940 WBX851940 WLT851940 WVP851940 D917476 JD917476 SZ917476 ACV917476 AMR917476 AWN917476 BGJ917476 BQF917476 CAB917476 CJX917476 CTT917476 DDP917476 DNL917476 DXH917476 EHD917476 EQZ917476 FAV917476 FKR917476 FUN917476 GEJ917476 GOF917476 GYB917476 HHX917476 HRT917476 IBP917476 ILL917476 IVH917476 JFD917476 JOZ917476 JYV917476 KIR917476 KSN917476 LCJ917476 LMF917476 LWB917476 MFX917476 MPT917476 MZP917476 NJL917476 NTH917476 ODD917476 OMZ917476 OWV917476 PGR917476 PQN917476 QAJ917476 QKF917476 QUB917476 RDX917476 RNT917476 RXP917476 SHL917476 SRH917476 TBD917476 TKZ917476 TUV917476 UER917476 UON917476 UYJ917476 VIF917476 VSB917476 WBX917476 WLT917476 WVP917476 D983012 JD983012 SZ983012 ACV983012 AMR983012 AWN983012 BGJ983012 BQF983012 CAB983012 CJX983012 CTT983012 DDP983012 DNL983012 DXH983012 EHD983012 EQZ983012 FAV983012 FKR983012 FUN983012 GEJ983012 GOF983012 GYB983012 HHX983012 HRT983012 IBP983012 ILL983012 IVH983012 JFD983012 JOZ983012 JYV983012 KIR983012 KSN983012 LCJ983012 LMF983012 LWB983012 MFX983012 MPT983012 MZP983012 NJL983012 NTH983012 ODD983012 OMZ983012 OWV983012 PGR983012 PQN983012 QAJ983012 QKF983012 QUB983012 RDX983012 RNT983012 RXP983012 SHL983012 SRH983012 TBD983012 TKZ983012 TUV983012 UER983012 UON983012 UYJ983012 VIF983012 VSB983012 WBX983012 WLT983012 WVP983012 PGV983014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F65508 JF65508 TB65508 ACX65508 AMT65508 AWP65508 BGL65508 BQH65508 CAD65508 CJZ65508 CTV65508 DDR65508 DNN65508 DXJ65508 EHF65508 ERB65508 FAX65508 FKT65508 FUP65508 GEL65508 GOH65508 GYD65508 HHZ65508 HRV65508 IBR65508 ILN65508 IVJ65508 JFF65508 JPB65508 JYX65508 KIT65508 KSP65508 LCL65508 LMH65508 LWD65508 MFZ65508 MPV65508 MZR65508 NJN65508 NTJ65508 ODF65508 ONB65508 OWX65508 PGT65508 PQP65508 QAL65508 QKH65508 QUD65508 RDZ65508 RNV65508 RXR65508 SHN65508 SRJ65508 TBF65508 TLB65508 TUX65508 UET65508 UOP65508 UYL65508 VIH65508 VSD65508 WBZ65508 WLV65508 WVR65508 F131044 JF131044 TB131044 ACX131044 AMT131044 AWP131044 BGL131044 BQH131044 CAD131044 CJZ131044 CTV131044 DDR131044 DNN131044 DXJ131044 EHF131044 ERB131044 FAX131044 FKT131044 FUP131044 GEL131044 GOH131044 GYD131044 HHZ131044 HRV131044 IBR131044 ILN131044 IVJ131044 JFF131044 JPB131044 JYX131044 KIT131044 KSP131044 LCL131044 LMH131044 LWD131044 MFZ131044 MPV131044 MZR131044 NJN131044 NTJ131044 ODF131044 ONB131044 OWX131044 PGT131044 PQP131044 QAL131044 QKH131044 QUD131044 RDZ131044 RNV131044 RXR131044 SHN131044 SRJ131044 TBF131044 TLB131044 TUX131044 UET131044 UOP131044 UYL131044 VIH131044 VSD131044 WBZ131044 WLV131044 WVR131044 F196580 JF196580 TB196580 ACX196580 AMT196580 AWP196580 BGL196580 BQH196580 CAD196580 CJZ196580 CTV196580 DDR196580 DNN196580 DXJ196580 EHF196580 ERB196580 FAX196580 FKT196580 FUP196580 GEL196580 GOH196580 GYD196580 HHZ196580 HRV196580 IBR196580 ILN196580 IVJ196580 JFF196580 JPB196580 JYX196580 KIT196580 KSP196580 LCL196580 LMH196580 LWD196580 MFZ196580 MPV196580 MZR196580 NJN196580 NTJ196580 ODF196580 ONB196580 OWX196580 PGT196580 PQP196580 QAL196580 QKH196580 QUD196580 RDZ196580 RNV196580 RXR196580 SHN196580 SRJ196580 TBF196580 TLB196580 TUX196580 UET196580 UOP196580 UYL196580 VIH196580 VSD196580 WBZ196580 WLV196580 WVR196580 F262116 JF262116 TB262116 ACX262116 AMT262116 AWP262116 BGL262116 BQH262116 CAD262116 CJZ262116 CTV262116 DDR262116 DNN262116 DXJ262116 EHF262116 ERB262116 FAX262116 FKT262116 FUP262116 GEL262116 GOH262116 GYD262116 HHZ262116 HRV262116 IBR262116 ILN262116 IVJ262116 JFF262116 JPB262116 JYX262116 KIT262116 KSP262116 LCL262116 LMH262116 LWD262116 MFZ262116 MPV262116 MZR262116 NJN262116 NTJ262116 ODF262116 ONB262116 OWX262116 PGT262116 PQP262116 QAL262116 QKH262116 QUD262116 RDZ262116 RNV262116 RXR262116 SHN262116 SRJ262116 TBF262116 TLB262116 TUX262116 UET262116 UOP262116 UYL262116 VIH262116 VSD262116 WBZ262116 WLV262116 WVR262116 F327652 JF327652 TB327652 ACX327652 AMT327652 AWP327652 BGL327652 BQH327652 CAD327652 CJZ327652 CTV327652 DDR327652 DNN327652 DXJ327652 EHF327652 ERB327652 FAX327652 FKT327652 FUP327652 GEL327652 GOH327652 GYD327652 HHZ327652 HRV327652 IBR327652 ILN327652 IVJ327652 JFF327652 JPB327652 JYX327652 KIT327652 KSP327652 LCL327652 LMH327652 LWD327652 MFZ327652 MPV327652 MZR327652 NJN327652 NTJ327652 ODF327652 ONB327652 OWX327652 PGT327652 PQP327652 QAL327652 QKH327652 QUD327652 RDZ327652 RNV327652 RXR327652 SHN327652 SRJ327652 TBF327652 TLB327652 TUX327652 UET327652 UOP327652 UYL327652 VIH327652 VSD327652 WBZ327652 WLV327652 WVR327652 F393188 JF393188 TB393188 ACX393188 AMT393188 AWP393188 BGL393188 BQH393188 CAD393188 CJZ393188 CTV393188 DDR393188 DNN393188 DXJ393188 EHF393188 ERB393188 FAX393188 FKT393188 FUP393188 GEL393188 GOH393188 GYD393188 HHZ393188 HRV393188 IBR393188 ILN393188 IVJ393188 JFF393188 JPB393188 JYX393188 KIT393188 KSP393188 LCL393188 LMH393188 LWD393188 MFZ393188 MPV393188 MZR393188 NJN393188 NTJ393188 ODF393188 ONB393188 OWX393188 PGT393188 PQP393188 QAL393188 QKH393188 QUD393188 RDZ393188 RNV393188 RXR393188 SHN393188 SRJ393188 TBF393188 TLB393188 TUX393188 UET393188 UOP393188 UYL393188 VIH393188 VSD393188 WBZ393188 WLV393188 WVR393188 F458724 JF458724 TB458724 ACX458724 AMT458724 AWP458724 BGL458724 BQH458724 CAD458724 CJZ458724 CTV458724 DDR458724 DNN458724 DXJ458724 EHF458724 ERB458724 FAX458724 FKT458724 FUP458724 GEL458724 GOH458724 GYD458724 HHZ458724 HRV458724 IBR458724 ILN458724 IVJ458724 JFF458724 JPB458724 JYX458724 KIT458724 KSP458724 LCL458724 LMH458724 LWD458724 MFZ458724 MPV458724 MZR458724 NJN458724 NTJ458724 ODF458724 ONB458724 OWX458724 PGT458724 PQP458724 QAL458724 QKH458724 QUD458724 RDZ458724 RNV458724 RXR458724 SHN458724 SRJ458724 TBF458724 TLB458724 TUX458724 UET458724 UOP458724 UYL458724 VIH458724 VSD458724 WBZ458724 WLV458724 WVR458724 F524260 JF524260 TB524260 ACX524260 AMT524260 AWP524260 BGL524260 BQH524260 CAD524260 CJZ524260 CTV524260 DDR524260 DNN524260 DXJ524260 EHF524260 ERB524260 FAX524260 FKT524260 FUP524260 GEL524260 GOH524260 GYD524260 HHZ524260 HRV524260 IBR524260 ILN524260 IVJ524260 JFF524260 JPB524260 JYX524260 KIT524260 KSP524260 LCL524260 LMH524260 LWD524260 MFZ524260 MPV524260 MZR524260 NJN524260 NTJ524260 ODF524260 ONB524260 OWX524260 PGT524260 PQP524260 QAL524260 QKH524260 QUD524260 RDZ524260 RNV524260 RXR524260 SHN524260 SRJ524260 TBF524260 TLB524260 TUX524260 UET524260 UOP524260 UYL524260 VIH524260 VSD524260 WBZ524260 WLV524260 WVR524260 F589796 JF589796 TB589796 ACX589796 AMT589796 AWP589796 BGL589796 BQH589796 CAD589796 CJZ589796 CTV589796 DDR589796 DNN589796 DXJ589796 EHF589796 ERB589796 FAX589796 FKT589796 FUP589796 GEL589796 GOH589796 GYD589796 HHZ589796 HRV589796 IBR589796 ILN589796 IVJ589796 JFF589796 JPB589796 JYX589796 KIT589796 KSP589796 LCL589796 LMH589796 LWD589796 MFZ589796 MPV589796 MZR589796 NJN589796 NTJ589796 ODF589796 ONB589796 OWX589796 PGT589796 PQP589796 QAL589796 QKH589796 QUD589796 RDZ589796 RNV589796 RXR589796 SHN589796 SRJ589796 TBF589796 TLB589796 TUX589796 UET589796 UOP589796 UYL589796 VIH589796 VSD589796 WBZ589796 WLV589796 WVR589796 F655332 JF655332 TB655332 ACX655332 AMT655332 AWP655332 BGL655332 BQH655332 CAD655332 CJZ655332 CTV655332 DDR655332 DNN655332 DXJ655332 EHF655332 ERB655332 FAX655332 FKT655332 FUP655332 GEL655332 GOH655332 GYD655332 HHZ655332 HRV655332 IBR655332 ILN655332 IVJ655332 JFF655332 JPB655332 JYX655332 KIT655332 KSP655332 LCL655332 LMH655332 LWD655332 MFZ655332 MPV655332 MZR655332 NJN655332 NTJ655332 ODF655332 ONB655332 OWX655332 PGT655332 PQP655332 QAL655332 QKH655332 QUD655332 RDZ655332 RNV655332 RXR655332 SHN655332 SRJ655332 TBF655332 TLB655332 TUX655332 UET655332 UOP655332 UYL655332 VIH655332 VSD655332 WBZ655332 WLV655332 WVR655332 F720868 JF720868 TB720868 ACX720868 AMT720868 AWP720868 BGL720868 BQH720868 CAD720868 CJZ720868 CTV720868 DDR720868 DNN720868 DXJ720868 EHF720868 ERB720868 FAX720868 FKT720868 FUP720868 GEL720868 GOH720868 GYD720868 HHZ720868 HRV720868 IBR720868 ILN720868 IVJ720868 JFF720868 JPB720868 JYX720868 KIT720868 KSP720868 LCL720868 LMH720868 LWD720868 MFZ720868 MPV720868 MZR720868 NJN720868 NTJ720868 ODF720868 ONB720868 OWX720868 PGT720868 PQP720868 QAL720868 QKH720868 QUD720868 RDZ720868 RNV720868 RXR720868 SHN720868 SRJ720868 TBF720868 TLB720868 TUX720868 UET720868 UOP720868 UYL720868 VIH720868 VSD720868 WBZ720868 WLV720868 WVR720868 F786404 JF786404 TB786404 ACX786404 AMT786404 AWP786404 BGL786404 BQH786404 CAD786404 CJZ786404 CTV786404 DDR786404 DNN786404 DXJ786404 EHF786404 ERB786404 FAX786404 FKT786404 FUP786404 GEL786404 GOH786404 GYD786404 HHZ786404 HRV786404 IBR786404 ILN786404 IVJ786404 JFF786404 JPB786404 JYX786404 KIT786404 KSP786404 LCL786404 LMH786404 LWD786404 MFZ786404 MPV786404 MZR786404 NJN786404 NTJ786404 ODF786404 ONB786404 OWX786404 PGT786404 PQP786404 QAL786404 QKH786404 QUD786404 RDZ786404 RNV786404 RXR786404 SHN786404 SRJ786404 TBF786404 TLB786404 TUX786404 UET786404 UOP786404 UYL786404 VIH786404 VSD786404 WBZ786404 WLV786404 WVR786404 F851940 JF851940 TB851940 ACX851940 AMT851940 AWP851940 BGL851940 BQH851940 CAD851940 CJZ851940 CTV851940 DDR851940 DNN851940 DXJ851940 EHF851940 ERB851940 FAX851940 FKT851940 FUP851940 GEL851940 GOH851940 GYD851940 HHZ851940 HRV851940 IBR851940 ILN851940 IVJ851940 JFF851940 JPB851940 JYX851940 KIT851940 KSP851940 LCL851940 LMH851940 LWD851940 MFZ851940 MPV851940 MZR851940 NJN851940 NTJ851940 ODF851940 ONB851940 OWX851940 PGT851940 PQP851940 QAL851940 QKH851940 QUD851940 RDZ851940 RNV851940 RXR851940 SHN851940 SRJ851940 TBF851940 TLB851940 TUX851940 UET851940 UOP851940 UYL851940 VIH851940 VSD851940 WBZ851940 WLV851940 WVR851940 F917476 JF917476 TB917476 ACX917476 AMT917476 AWP917476 BGL917476 BQH917476 CAD917476 CJZ917476 CTV917476 DDR917476 DNN917476 DXJ917476 EHF917476 ERB917476 FAX917476 FKT917476 FUP917476 GEL917476 GOH917476 GYD917476 HHZ917476 HRV917476 IBR917476 ILN917476 IVJ917476 JFF917476 JPB917476 JYX917476 KIT917476 KSP917476 LCL917476 LMH917476 LWD917476 MFZ917476 MPV917476 MZR917476 NJN917476 NTJ917476 ODF917476 ONB917476 OWX917476 PGT917476 PQP917476 QAL917476 QKH917476 QUD917476 RDZ917476 RNV917476 RXR917476 SHN917476 SRJ917476 TBF917476 TLB917476 TUX917476 UET917476 UOP917476 UYL917476 VIH917476 VSD917476 WBZ917476 WLV917476 WVR917476 F983012 JF983012 TB983012 ACX983012 AMT983012 AWP983012 BGL983012 BQH983012 CAD983012 CJZ983012 CTV983012 DDR983012 DNN983012 DXJ983012 EHF983012 ERB983012 FAX983012 FKT983012 FUP983012 GEL983012 GOH983012 GYD983012 HHZ983012 HRV983012 IBR983012 ILN983012 IVJ983012 JFF983012 JPB983012 JYX983012 KIT983012 KSP983012 LCL983012 LMH983012 LWD983012 MFZ983012 MPV983012 MZR983012 NJN983012 NTJ983012 ODF983012 ONB983012 OWX983012 PGT983012 PQP983012 QAL983012 QKH983012 QUD983012 RDZ983012 RNV983012 RXR983012 SHN983012 SRJ983012 TBF983012 TLB983012 TUX983012 UET983012 UOP983012 UYL983012 VIH983012 VSD983012 WBZ983012 WLV983012 WVR983012 PQR983014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H65516 JH65516 TD65516 ACZ65516 AMV65516 AWR65516 BGN65516 BQJ65516 CAF65516 CKB65516 CTX65516 DDT65516 DNP65516 DXL65516 EHH65516 ERD65516 FAZ65516 FKV65516 FUR65516 GEN65516 GOJ65516 GYF65516 HIB65516 HRX65516 IBT65516 ILP65516 IVL65516 JFH65516 JPD65516 JYZ65516 KIV65516 KSR65516 LCN65516 LMJ65516 LWF65516 MGB65516 MPX65516 MZT65516 NJP65516 NTL65516 ODH65516 OND65516 OWZ65516 PGV65516 PQR65516 QAN65516 QKJ65516 QUF65516 REB65516 RNX65516 RXT65516 SHP65516 SRL65516 TBH65516 TLD65516 TUZ65516 UEV65516 UOR65516 UYN65516 VIJ65516 VSF65516 WCB65516 WLX65516 WVT65516 H131052 JH131052 TD131052 ACZ131052 AMV131052 AWR131052 BGN131052 BQJ131052 CAF131052 CKB131052 CTX131052 DDT131052 DNP131052 DXL131052 EHH131052 ERD131052 FAZ131052 FKV131052 FUR131052 GEN131052 GOJ131052 GYF131052 HIB131052 HRX131052 IBT131052 ILP131052 IVL131052 JFH131052 JPD131052 JYZ131052 KIV131052 KSR131052 LCN131052 LMJ131052 LWF131052 MGB131052 MPX131052 MZT131052 NJP131052 NTL131052 ODH131052 OND131052 OWZ131052 PGV131052 PQR131052 QAN131052 QKJ131052 QUF131052 REB131052 RNX131052 RXT131052 SHP131052 SRL131052 TBH131052 TLD131052 TUZ131052 UEV131052 UOR131052 UYN131052 VIJ131052 VSF131052 WCB131052 WLX131052 WVT131052 H196588 JH196588 TD196588 ACZ196588 AMV196588 AWR196588 BGN196588 BQJ196588 CAF196588 CKB196588 CTX196588 DDT196588 DNP196588 DXL196588 EHH196588 ERD196588 FAZ196588 FKV196588 FUR196588 GEN196588 GOJ196588 GYF196588 HIB196588 HRX196588 IBT196588 ILP196588 IVL196588 JFH196588 JPD196588 JYZ196588 KIV196588 KSR196588 LCN196588 LMJ196588 LWF196588 MGB196588 MPX196588 MZT196588 NJP196588 NTL196588 ODH196588 OND196588 OWZ196588 PGV196588 PQR196588 QAN196588 QKJ196588 QUF196588 REB196588 RNX196588 RXT196588 SHP196588 SRL196588 TBH196588 TLD196588 TUZ196588 UEV196588 UOR196588 UYN196588 VIJ196588 VSF196588 WCB196588 WLX196588 WVT196588 H262124 JH262124 TD262124 ACZ262124 AMV262124 AWR262124 BGN262124 BQJ262124 CAF262124 CKB262124 CTX262124 DDT262124 DNP262124 DXL262124 EHH262124 ERD262124 FAZ262124 FKV262124 FUR262124 GEN262124 GOJ262124 GYF262124 HIB262124 HRX262124 IBT262124 ILP262124 IVL262124 JFH262124 JPD262124 JYZ262124 KIV262124 KSR262124 LCN262124 LMJ262124 LWF262124 MGB262124 MPX262124 MZT262124 NJP262124 NTL262124 ODH262124 OND262124 OWZ262124 PGV262124 PQR262124 QAN262124 QKJ262124 QUF262124 REB262124 RNX262124 RXT262124 SHP262124 SRL262124 TBH262124 TLD262124 TUZ262124 UEV262124 UOR262124 UYN262124 VIJ262124 VSF262124 WCB262124 WLX262124 WVT262124 H327660 JH327660 TD327660 ACZ327660 AMV327660 AWR327660 BGN327660 BQJ327660 CAF327660 CKB327660 CTX327660 DDT327660 DNP327660 DXL327660 EHH327660 ERD327660 FAZ327660 FKV327660 FUR327660 GEN327660 GOJ327660 GYF327660 HIB327660 HRX327660 IBT327660 ILP327660 IVL327660 JFH327660 JPD327660 JYZ327660 KIV327660 KSR327660 LCN327660 LMJ327660 LWF327660 MGB327660 MPX327660 MZT327660 NJP327660 NTL327660 ODH327660 OND327660 OWZ327660 PGV327660 PQR327660 QAN327660 QKJ327660 QUF327660 REB327660 RNX327660 RXT327660 SHP327660 SRL327660 TBH327660 TLD327660 TUZ327660 UEV327660 UOR327660 UYN327660 VIJ327660 VSF327660 WCB327660 WLX327660 WVT327660 H393196 JH393196 TD393196 ACZ393196 AMV393196 AWR393196 BGN393196 BQJ393196 CAF393196 CKB393196 CTX393196 DDT393196 DNP393196 DXL393196 EHH393196 ERD393196 FAZ393196 FKV393196 FUR393196 GEN393196 GOJ393196 GYF393196 HIB393196 HRX393196 IBT393196 ILP393196 IVL393196 JFH393196 JPD393196 JYZ393196 KIV393196 KSR393196 LCN393196 LMJ393196 LWF393196 MGB393196 MPX393196 MZT393196 NJP393196 NTL393196 ODH393196 OND393196 OWZ393196 PGV393196 PQR393196 QAN393196 QKJ393196 QUF393196 REB393196 RNX393196 RXT393196 SHP393196 SRL393196 TBH393196 TLD393196 TUZ393196 UEV393196 UOR393196 UYN393196 VIJ393196 VSF393196 WCB393196 WLX393196 WVT393196 H458732 JH458732 TD458732 ACZ458732 AMV458732 AWR458732 BGN458732 BQJ458732 CAF458732 CKB458732 CTX458732 DDT458732 DNP458732 DXL458732 EHH458732 ERD458732 FAZ458732 FKV458732 FUR458732 GEN458732 GOJ458732 GYF458732 HIB458732 HRX458732 IBT458732 ILP458732 IVL458732 JFH458732 JPD458732 JYZ458732 KIV458732 KSR458732 LCN458732 LMJ458732 LWF458732 MGB458732 MPX458732 MZT458732 NJP458732 NTL458732 ODH458732 OND458732 OWZ458732 PGV458732 PQR458732 QAN458732 QKJ458732 QUF458732 REB458732 RNX458732 RXT458732 SHP458732 SRL458732 TBH458732 TLD458732 TUZ458732 UEV458732 UOR458732 UYN458732 VIJ458732 VSF458732 WCB458732 WLX458732 WVT458732 H524268 JH524268 TD524268 ACZ524268 AMV524268 AWR524268 BGN524268 BQJ524268 CAF524268 CKB524268 CTX524268 DDT524268 DNP524268 DXL524268 EHH524268 ERD524268 FAZ524268 FKV524268 FUR524268 GEN524268 GOJ524268 GYF524268 HIB524268 HRX524268 IBT524268 ILP524268 IVL524268 JFH524268 JPD524268 JYZ524268 KIV524268 KSR524268 LCN524268 LMJ524268 LWF524268 MGB524268 MPX524268 MZT524268 NJP524268 NTL524268 ODH524268 OND524268 OWZ524268 PGV524268 PQR524268 QAN524268 QKJ524268 QUF524268 REB524268 RNX524268 RXT524268 SHP524268 SRL524268 TBH524268 TLD524268 TUZ524268 UEV524268 UOR524268 UYN524268 VIJ524268 VSF524268 WCB524268 WLX524268 WVT524268 H589804 JH589804 TD589804 ACZ589804 AMV589804 AWR589804 BGN589804 BQJ589804 CAF589804 CKB589804 CTX589804 DDT589804 DNP589804 DXL589804 EHH589804 ERD589804 FAZ589804 FKV589804 FUR589804 GEN589804 GOJ589804 GYF589804 HIB589804 HRX589804 IBT589804 ILP589804 IVL589804 JFH589804 JPD589804 JYZ589804 KIV589804 KSR589804 LCN589804 LMJ589804 LWF589804 MGB589804 MPX589804 MZT589804 NJP589804 NTL589804 ODH589804 OND589804 OWZ589804 PGV589804 PQR589804 QAN589804 QKJ589804 QUF589804 REB589804 RNX589804 RXT589804 SHP589804 SRL589804 TBH589804 TLD589804 TUZ589804 UEV589804 UOR589804 UYN589804 VIJ589804 VSF589804 WCB589804 WLX589804 WVT589804 H655340 JH655340 TD655340 ACZ655340 AMV655340 AWR655340 BGN655340 BQJ655340 CAF655340 CKB655340 CTX655340 DDT655340 DNP655340 DXL655340 EHH655340 ERD655340 FAZ655340 FKV655340 FUR655340 GEN655340 GOJ655340 GYF655340 HIB655340 HRX655340 IBT655340 ILP655340 IVL655340 JFH655340 JPD655340 JYZ655340 KIV655340 KSR655340 LCN655340 LMJ655340 LWF655340 MGB655340 MPX655340 MZT655340 NJP655340 NTL655340 ODH655340 OND655340 OWZ655340 PGV655340 PQR655340 QAN655340 QKJ655340 QUF655340 REB655340 RNX655340 RXT655340 SHP655340 SRL655340 TBH655340 TLD655340 TUZ655340 UEV655340 UOR655340 UYN655340 VIJ655340 VSF655340 WCB655340 WLX655340 WVT655340 H720876 JH720876 TD720876 ACZ720876 AMV720876 AWR720876 BGN720876 BQJ720876 CAF720876 CKB720876 CTX720876 DDT720876 DNP720876 DXL720876 EHH720876 ERD720876 FAZ720876 FKV720876 FUR720876 GEN720876 GOJ720876 GYF720876 HIB720876 HRX720876 IBT720876 ILP720876 IVL720876 JFH720876 JPD720876 JYZ720876 KIV720876 KSR720876 LCN720876 LMJ720876 LWF720876 MGB720876 MPX720876 MZT720876 NJP720876 NTL720876 ODH720876 OND720876 OWZ720876 PGV720876 PQR720876 QAN720876 QKJ720876 QUF720876 REB720876 RNX720876 RXT720876 SHP720876 SRL720876 TBH720876 TLD720876 TUZ720876 UEV720876 UOR720876 UYN720876 VIJ720876 VSF720876 WCB720876 WLX720876 WVT720876 H786412 JH786412 TD786412 ACZ786412 AMV786412 AWR786412 BGN786412 BQJ786412 CAF786412 CKB786412 CTX786412 DDT786412 DNP786412 DXL786412 EHH786412 ERD786412 FAZ786412 FKV786412 FUR786412 GEN786412 GOJ786412 GYF786412 HIB786412 HRX786412 IBT786412 ILP786412 IVL786412 JFH786412 JPD786412 JYZ786412 KIV786412 KSR786412 LCN786412 LMJ786412 LWF786412 MGB786412 MPX786412 MZT786412 NJP786412 NTL786412 ODH786412 OND786412 OWZ786412 PGV786412 PQR786412 QAN786412 QKJ786412 QUF786412 REB786412 RNX786412 RXT786412 SHP786412 SRL786412 TBH786412 TLD786412 TUZ786412 UEV786412 UOR786412 UYN786412 VIJ786412 VSF786412 WCB786412 WLX786412 WVT786412 H851948 JH851948 TD851948 ACZ851948 AMV851948 AWR851948 BGN851948 BQJ851948 CAF851948 CKB851948 CTX851948 DDT851948 DNP851948 DXL851948 EHH851948 ERD851948 FAZ851948 FKV851948 FUR851948 GEN851948 GOJ851948 GYF851948 HIB851948 HRX851948 IBT851948 ILP851948 IVL851948 JFH851948 JPD851948 JYZ851948 KIV851948 KSR851948 LCN851948 LMJ851948 LWF851948 MGB851948 MPX851948 MZT851948 NJP851948 NTL851948 ODH851948 OND851948 OWZ851948 PGV851948 PQR851948 QAN851948 QKJ851948 QUF851948 REB851948 RNX851948 RXT851948 SHP851948 SRL851948 TBH851948 TLD851948 TUZ851948 UEV851948 UOR851948 UYN851948 VIJ851948 VSF851948 WCB851948 WLX851948 WVT851948 H917484 JH917484 TD917484 ACZ917484 AMV917484 AWR917484 BGN917484 BQJ917484 CAF917484 CKB917484 CTX917484 DDT917484 DNP917484 DXL917484 EHH917484 ERD917484 FAZ917484 FKV917484 FUR917484 GEN917484 GOJ917484 GYF917484 HIB917484 HRX917484 IBT917484 ILP917484 IVL917484 JFH917484 JPD917484 JYZ917484 KIV917484 KSR917484 LCN917484 LMJ917484 LWF917484 MGB917484 MPX917484 MZT917484 NJP917484 NTL917484 ODH917484 OND917484 OWZ917484 PGV917484 PQR917484 QAN917484 QKJ917484 QUF917484 REB917484 RNX917484 RXT917484 SHP917484 SRL917484 TBH917484 TLD917484 TUZ917484 UEV917484 UOR917484 UYN917484 VIJ917484 VSF917484 WCB917484 WLX917484 WVT917484 H983020 JH983020 TD983020 ACZ983020 AMV983020 AWR983020 BGN983020 BQJ983020 CAF983020 CKB983020 CTX983020 DDT983020 DNP983020 DXL983020 EHH983020 ERD983020 FAZ983020 FKV983020 FUR983020 GEN983020 GOJ983020 GYF983020 HIB983020 HRX983020 IBT983020 ILP983020 IVL983020 JFH983020 JPD983020 JYZ983020 KIV983020 KSR983020 LCN983020 LMJ983020 LWF983020 MGB983020 MPX983020 MZT983020 NJP983020 NTL983020 ODH983020 OND983020 OWZ983020 PGV983020 PQR983020 QAN983020 QKJ983020 QUF983020 REB983020 RNX983020 RXT983020 SHP983020 SRL983020 TBH983020 TLD983020 TUZ983020 UEV983020 UOR983020 UYN983020 VIJ983020 VSF983020 WCB983020 WLX983020 WVT983020 QAN983014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F65516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F131052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F196588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F262124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F327660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F393196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F458732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F524268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F589804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F655340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F720876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F786412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F851948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F917484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F983020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VIJ983014 JD16 SZ16 ACV16 AMR16 AWN16 BGJ16 BQF16 CAB16 CJX16 CTT16 DDP16 DNL16 DXH16 EHD16 EQZ16 FAV16 FKR16 FUN16 GEJ16 GOF16 GYB16 HHX16 HRT16 IBP16 ILL16 IVH16 JFD16 JOZ16 JYV16 KIR16 KSN16 LCJ16 LMF16 LWB16 MFX16 MPT16 MZP16 NJL16 NTH16 ODD16 OMZ16 OWV16 PGR16 PQN16 QAJ16 QKF16 QUB16 RDX16 RNT16 RXP16 SHL16 SRH16 TBD16 TKZ16 TUV16 UER16 UON16 UYJ16 VIF16 VSB16 WBX16 WLT16 WVP16 D65516 JD65516 SZ65516 ACV65516 AMR65516 AWN65516 BGJ65516 BQF65516 CAB65516 CJX65516 CTT65516 DDP65516 DNL65516 DXH65516 EHD65516 EQZ65516 FAV65516 FKR65516 FUN65516 GEJ65516 GOF65516 GYB65516 HHX65516 HRT65516 IBP65516 ILL65516 IVH65516 JFD65516 JOZ65516 JYV65516 KIR65516 KSN65516 LCJ65516 LMF65516 LWB65516 MFX65516 MPT65516 MZP65516 NJL65516 NTH65516 ODD65516 OMZ65516 OWV65516 PGR65516 PQN65516 QAJ65516 QKF65516 QUB65516 RDX65516 RNT65516 RXP65516 SHL65516 SRH65516 TBD65516 TKZ65516 TUV65516 UER65516 UON65516 UYJ65516 VIF65516 VSB65516 WBX65516 WLT65516 WVP65516 D131052 JD131052 SZ131052 ACV131052 AMR131052 AWN131052 BGJ131052 BQF131052 CAB131052 CJX131052 CTT131052 DDP131052 DNL131052 DXH131052 EHD131052 EQZ131052 FAV131052 FKR131052 FUN131052 GEJ131052 GOF131052 GYB131052 HHX131052 HRT131052 IBP131052 ILL131052 IVH131052 JFD131052 JOZ131052 JYV131052 KIR131052 KSN131052 LCJ131052 LMF131052 LWB131052 MFX131052 MPT131052 MZP131052 NJL131052 NTH131052 ODD131052 OMZ131052 OWV131052 PGR131052 PQN131052 QAJ131052 QKF131052 QUB131052 RDX131052 RNT131052 RXP131052 SHL131052 SRH131052 TBD131052 TKZ131052 TUV131052 UER131052 UON131052 UYJ131052 VIF131052 VSB131052 WBX131052 WLT131052 WVP131052 D196588 JD196588 SZ196588 ACV196588 AMR196588 AWN196588 BGJ196588 BQF196588 CAB196588 CJX196588 CTT196588 DDP196588 DNL196588 DXH196588 EHD196588 EQZ196588 FAV196588 FKR196588 FUN196588 GEJ196588 GOF196588 GYB196588 HHX196588 HRT196588 IBP196588 ILL196588 IVH196588 JFD196588 JOZ196588 JYV196588 KIR196588 KSN196588 LCJ196588 LMF196588 LWB196588 MFX196588 MPT196588 MZP196588 NJL196588 NTH196588 ODD196588 OMZ196588 OWV196588 PGR196588 PQN196588 QAJ196588 QKF196588 QUB196588 RDX196588 RNT196588 RXP196588 SHL196588 SRH196588 TBD196588 TKZ196588 TUV196588 UER196588 UON196588 UYJ196588 VIF196588 VSB196588 WBX196588 WLT196588 WVP196588 D262124 JD262124 SZ262124 ACV262124 AMR262124 AWN262124 BGJ262124 BQF262124 CAB262124 CJX262124 CTT262124 DDP262124 DNL262124 DXH262124 EHD262124 EQZ262124 FAV262124 FKR262124 FUN262124 GEJ262124 GOF262124 GYB262124 HHX262124 HRT262124 IBP262124 ILL262124 IVH262124 JFD262124 JOZ262124 JYV262124 KIR262124 KSN262124 LCJ262124 LMF262124 LWB262124 MFX262124 MPT262124 MZP262124 NJL262124 NTH262124 ODD262124 OMZ262124 OWV262124 PGR262124 PQN262124 QAJ262124 QKF262124 QUB262124 RDX262124 RNT262124 RXP262124 SHL262124 SRH262124 TBD262124 TKZ262124 TUV262124 UER262124 UON262124 UYJ262124 VIF262124 VSB262124 WBX262124 WLT262124 WVP262124 D327660 JD327660 SZ327660 ACV327660 AMR327660 AWN327660 BGJ327660 BQF327660 CAB327660 CJX327660 CTT327660 DDP327660 DNL327660 DXH327660 EHD327660 EQZ327660 FAV327660 FKR327660 FUN327660 GEJ327660 GOF327660 GYB327660 HHX327660 HRT327660 IBP327660 ILL327660 IVH327660 JFD327660 JOZ327660 JYV327660 KIR327660 KSN327660 LCJ327660 LMF327660 LWB327660 MFX327660 MPT327660 MZP327660 NJL327660 NTH327660 ODD327660 OMZ327660 OWV327660 PGR327660 PQN327660 QAJ327660 QKF327660 QUB327660 RDX327660 RNT327660 RXP327660 SHL327660 SRH327660 TBD327660 TKZ327660 TUV327660 UER327660 UON327660 UYJ327660 VIF327660 VSB327660 WBX327660 WLT327660 WVP327660 D393196 JD393196 SZ393196 ACV393196 AMR393196 AWN393196 BGJ393196 BQF393196 CAB393196 CJX393196 CTT393196 DDP393196 DNL393196 DXH393196 EHD393196 EQZ393196 FAV393196 FKR393196 FUN393196 GEJ393196 GOF393196 GYB393196 HHX393196 HRT393196 IBP393196 ILL393196 IVH393196 JFD393196 JOZ393196 JYV393196 KIR393196 KSN393196 LCJ393196 LMF393196 LWB393196 MFX393196 MPT393196 MZP393196 NJL393196 NTH393196 ODD393196 OMZ393196 OWV393196 PGR393196 PQN393196 QAJ393196 QKF393196 QUB393196 RDX393196 RNT393196 RXP393196 SHL393196 SRH393196 TBD393196 TKZ393196 TUV393196 UER393196 UON393196 UYJ393196 VIF393196 VSB393196 WBX393196 WLT393196 WVP393196 D458732 JD458732 SZ458732 ACV458732 AMR458732 AWN458732 BGJ458732 BQF458732 CAB458732 CJX458732 CTT458732 DDP458732 DNL458732 DXH458732 EHD458732 EQZ458732 FAV458732 FKR458732 FUN458732 GEJ458732 GOF458732 GYB458732 HHX458732 HRT458732 IBP458732 ILL458732 IVH458732 JFD458732 JOZ458732 JYV458732 KIR458732 KSN458732 LCJ458732 LMF458732 LWB458732 MFX458732 MPT458732 MZP458732 NJL458732 NTH458732 ODD458732 OMZ458732 OWV458732 PGR458732 PQN458732 QAJ458732 QKF458732 QUB458732 RDX458732 RNT458732 RXP458732 SHL458732 SRH458732 TBD458732 TKZ458732 TUV458732 UER458732 UON458732 UYJ458732 VIF458732 VSB458732 WBX458732 WLT458732 WVP458732 D524268 JD524268 SZ524268 ACV524268 AMR524268 AWN524268 BGJ524268 BQF524268 CAB524268 CJX524268 CTT524268 DDP524268 DNL524268 DXH524268 EHD524268 EQZ524268 FAV524268 FKR524268 FUN524268 GEJ524268 GOF524268 GYB524268 HHX524268 HRT524268 IBP524268 ILL524268 IVH524268 JFD524268 JOZ524268 JYV524268 KIR524268 KSN524268 LCJ524268 LMF524268 LWB524268 MFX524268 MPT524268 MZP524268 NJL524268 NTH524268 ODD524268 OMZ524268 OWV524268 PGR524268 PQN524268 QAJ524268 QKF524268 QUB524268 RDX524268 RNT524268 RXP524268 SHL524268 SRH524268 TBD524268 TKZ524268 TUV524268 UER524268 UON524268 UYJ524268 VIF524268 VSB524268 WBX524268 WLT524268 WVP524268 D589804 JD589804 SZ589804 ACV589804 AMR589804 AWN589804 BGJ589804 BQF589804 CAB589804 CJX589804 CTT589804 DDP589804 DNL589804 DXH589804 EHD589804 EQZ589804 FAV589804 FKR589804 FUN589804 GEJ589804 GOF589804 GYB589804 HHX589804 HRT589804 IBP589804 ILL589804 IVH589804 JFD589804 JOZ589804 JYV589804 KIR589804 KSN589804 LCJ589804 LMF589804 LWB589804 MFX589804 MPT589804 MZP589804 NJL589804 NTH589804 ODD589804 OMZ589804 OWV589804 PGR589804 PQN589804 QAJ589804 QKF589804 QUB589804 RDX589804 RNT589804 RXP589804 SHL589804 SRH589804 TBD589804 TKZ589804 TUV589804 UER589804 UON589804 UYJ589804 VIF589804 VSB589804 WBX589804 WLT589804 WVP589804 D655340 JD655340 SZ655340 ACV655340 AMR655340 AWN655340 BGJ655340 BQF655340 CAB655340 CJX655340 CTT655340 DDP655340 DNL655340 DXH655340 EHD655340 EQZ655340 FAV655340 FKR655340 FUN655340 GEJ655340 GOF655340 GYB655340 HHX655340 HRT655340 IBP655340 ILL655340 IVH655340 JFD655340 JOZ655340 JYV655340 KIR655340 KSN655340 LCJ655340 LMF655340 LWB655340 MFX655340 MPT655340 MZP655340 NJL655340 NTH655340 ODD655340 OMZ655340 OWV655340 PGR655340 PQN655340 QAJ655340 QKF655340 QUB655340 RDX655340 RNT655340 RXP655340 SHL655340 SRH655340 TBD655340 TKZ655340 TUV655340 UER655340 UON655340 UYJ655340 VIF655340 VSB655340 WBX655340 WLT655340 WVP655340 D720876 JD720876 SZ720876 ACV720876 AMR720876 AWN720876 BGJ720876 BQF720876 CAB720876 CJX720876 CTT720876 DDP720876 DNL720876 DXH720876 EHD720876 EQZ720876 FAV720876 FKR720876 FUN720876 GEJ720876 GOF720876 GYB720876 HHX720876 HRT720876 IBP720876 ILL720876 IVH720876 JFD720876 JOZ720876 JYV720876 KIR720876 KSN720876 LCJ720876 LMF720876 LWB720876 MFX720876 MPT720876 MZP720876 NJL720876 NTH720876 ODD720876 OMZ720876 OWV720876 PGR720876 PQN720876 QAJ720876 QKF720876 QUB720876 RDX720876 RNT720876 RXP720876 SHL720876 SRH720876 TBD720876 TKZ720876 TUV720876 UER720876 UON720876 UYJ720876 VIF720876 VSB720876 WBX720876 WLT720876 WVP720876 D786412 JD786412 SZ786412 ACV786412 AMR786412 AWN786412 BGJ786412 BQF786412 CAB786412 CJX786412 CTT786412 DDP786412 DNL786412 DXH786412 EHD786412 EQZ786412 FAV786412 FKR786412 FUN786412 GEJ786412 GOF786412 GYB786412 HHX786412 HRT786412 IBP786412 ILL786412 IVH786412 JFD786412 JOZ786412 JYV786412 KIR786412 KSN786412 LCJ786412 LMF786412 LWB786412 MFX786412 MPT786412 MZP786412 NJL786412 NTH786412 ODD786412 OMZ786412 OWV786412 PGR786412 PQN786412 QAJ786412 QKF786412 QUB786412 RDX786412 RNT786412 RXP786412 SHL786412 SRH786412 TBD786412 TKZ786412 TUV786412 UER786412 UON786412 UYJ786412 VIF786412 VSB786412 WBX786412 WLT786412 WVP786412 D851948 JD851948 SZ851948 ACV851948 AMR851948 AWN851948 BGJ851948 BQF851948 CAB851948 CJX851948 CTT851948 DDP851948 DNL851948 DXH851948 EHD851948 EQZ851948 FAV851948 FKR851948 FUN851948 GEJ851948 GOF851948 GYB851948 HHX851948 HRT851948 IBP851948 ILL851948 IVH851948 JFD851948 JOZ851948 JYV851948 KIR851948 KSN851948 LCJ851948 LMF851948 LWB851948 MFX851948 MPT851948 MZP851948 NJL851948 NTH851948 ODD851948 OMZ851948 OWV851948 PGR851948 PQN851948 QAJ851948 QKF851948 QUB851948 RDX851948 RNT851948 RXP851948 SHL851948 SRH851948 TBD851948 TKZ851948 TUV851948 UER851948 UON851948 UYJ851948 VIF851948 VSB851948 WBX851948 WLT851948 WVP851948 D917484 JD917484 SZ917484 ACV917484 AMR917484 AWN917484 BGJ917484 BQF917484 CAB917484 CJX917484 CTT917484 DDP917484 DNL917484 DXH917484 EHD917484 EQZ917484 FAV917484 FKR917484 FUN917484 GEJ917484 GOF917484 GYB917484 HHX917484 HRT917484 IBP917484 ILL917484 IVH917484 JFD917484 JOZ917484 JYV917484 KIR917484 KSN917484 LCJ917484 LMF917484 LWB917484 MFX917484 MPT917484 MZP917484 NJL917484 NTH917484 ODD917484 OMZ917484 OWV917484 PGR917484 PQN917484 QAJ917484 QKF917484 QUB917484 RDX917484 RNT917484 RXP917484 SHL917484 SRH917484 TBD917484 TKZ917484 TUV917484 UER917484 UON917484 UYJ917484 VIF917484 VSB917484 WBX917484 WLT917484 WVP917484 D983020 JD983020 SZ983020 ACV983020 AMR983020 AWN983020 BGJ983020 BQF983020 CAB983020 CJX983020 CTT983020 DDP983020 DNL983020 DXH983020 EHD983020 EQZ983020 FAV983020 FKR983020 FUN983020 GEJ983020 GOF983020 GYB983020 HHX983020 HRT983020 IBP983020 ILL983020 IVH983020 JFD983020 JOZ983020 JYV983020 KIR983020 KSN983020 LCJ983020 LMF983020 LWB983020 MFX983020 MPT983020 MZP983020 NJL983020 NTH983020 ODD983020 OMZ983020 OWV983020 PGR983020 PQN983020 QAJ983020 QKF983020 QUB983020 RDX983020 RNT983020 RXP983020 SHL983020 SRH983020 TBD983020 TKZ983020 TUV983020 UER983020 UON983020 UYJ983020 VIF983020 VSB983020 WBX983020 WLT983020 WVP983020 VSF983014 JD37 SZ37 ACV37 AMR37 AWN37 BGJ37 BQF37 CAB37 CJX37 CTT37 DDP37 DNL37 DXH37 EHD37 EQZ37 FAV37 FKR37 FUN37 GEJ37 GOF37 GYB37 HHX37 HRT37 IBP37 ILL37 IVH37 JFD37 JOZ37 JYV37 KIR37 KSN37 LCJ37 LMF37 LWB37 MFX37 MPT37 MZP37 NJL37 NTH37 ODD37 OMZ37 OWV37 PGR37 PQN37 QAJ37 QKF37 QUB37 RDX37 RNT37 RXP37 SHL37 SRH37 TBD37 TKZ37 TUV37 UER37 UON37 UYJ37 VIF37 VSB37 WBX37 WLT37 WVP37 D65518 JD65518 SZ65518 ACV65518 AMR65518 AWN65518 BGJ65518 BQF65518 CAB65518 CJX65518 CTT65518 DDP65518 DNL65518 DXH65518 EHD65518 EQZ65518 FAV65518 FKR65518 FUN65518 GEJ65518 GOF65518 GYB65518 HHX65518 HRT65518 IBP65518 ILL65518 IVH65518 JFD65518 JOZ65518 JYV65518 KIR65518 KSN65518 LCJ65518 LMF65518 LWB65518 MFX65518 MPT65518 MZP65518 NJL65518 NTH65518 ODD65518 OMZ65518 OWV65518 PGR65518 PQN65518 QAJ65518 QKF65518 QUB65518 RDX65518 RNT65518 RXP65518 SHL65518 SRH65518 TBD65518 TKZ65518 TUV65518 UER65518 UON65518 UYJ65518 VIF65518 VSB65518 WBX65518 WLT65518 WVP65518 D131054 JD131054 SZ131054 ACV131054 AMR131054 AWN131054 BGJ131054 BQF131054 CAB131054 CJX131054 CTT131054 DDP131054 DNL131054 DXH131054 EHD131054 EQZ131054 FAV131054 FKR131054 FUN131054 GEJ131054 GOF131054 GYB131054 HHX131054 HRT131054 IBP131054 ILL131054 IVH131054 JFD131054 JOZ131054 JYV131054 KIR131054 KSN131054 LCJ131054 LMF131054 LWB131054 MFX131054 MPT131054 MZP131054 NJL131054 NTH131054 ODD131054 OMZ131054 OWV131054 PGR131054 PQN131054 QAJ131054 QKF131054 QUB131054 RDX131054 RNT131054 RXP131054 SHL131054 SRH131054 TBD131054 TKZ131054 TUV131054 UER131054 UON131054 UYJ131054 VIF131054 VSB131054 WBX131054 WLT131054 WVP131054 D196590 JD196590 SZ196590 ACV196590 AMR196590 AWN196590 BGJ196590 BQF196590 CAB196590 CJX196590 CTT196590 DDP196590 DNL196590 DXH196590 EHD196590 EQZ196590 FAV196590 FKR196590 FUN196590 GEJ196590 GOF196590 GYB196590 HHX196590 HRT196590 IBP196590 ILL196590 IVH196590 JFD196590 JOZ196590 JYV196590 KIR196590 KSN196590 LCJ196590 LMF196590 LWB196590 MFX196590 MPT196590 MZP196590 NJL196590 NTH196590 ODD196590 OMZ196590 OWV196590 PGR196590 PQN196590 QAJ196590 QKF196590 QUB196590 RDX196590 RNT196590 RXP196590 SHL196590 SRH196590 TBD196590 TKZ196590 TUV196590 UER196590 UON196590 UYJ196590 VIF196590 VSB196590 WBX196590 WLT196590 WVP196590 D262126 JD262126 SZ262126 ACV262126 AMR262126 AWN262126 BGJ262126 BQF262126 CAB262126 CJX262126 CTT262126 DDP262126 DNL262126 DXH262126 EHD262126 EQZ262126 FAV262126 FKR262126 FUN262126 GEJ262126 GOF262126 GYB262126 HHX262126 HRT262126 IBP262126 ILL262126 IVH262126 JFD262126 JOZ262126 JYV262126 KIR262126 KSN262126 LCJ262126 LMF262126 LWB262126 MFX262126 MPT262126 MZP262126 NJL262126 NTH262126 ODD262126 OMZ262126 OWV262126 PGR262126 PQN262126 QAJ262126 QKF262126 QUB262126 RDX262126 RNT262126 RXP262126 SHL262126 SRH262126 TBD262126 TKZ262126 TUV262126 UER262126 UON262126 UYJ262126 VIF262126 VSB262126 WBX262126 WLT262126 WVP262126 D327662 JD327662 SZ327662 ACV327662 AMR327662 AWN327662 BGJ327662 BQF327662 CAB327662 CJX327662 CTT327662 DDP327662 DNL327662 DXH327662 EHD327662 EQZ327662 FAV327662 FKR327662 FUN327662 GEJ327662 GOF327662 GYB327662 HHX327662 HRT327662 IBP327662 ILL327662 IVH327662 JFD327662 JOZ327662 JYV327662 KIR327662 KSN327662 LCJ327662 LMF327662 LWB327662 MFX327662 MPT327662 MZP327662 NJL327662 NTH327662 ODD327662 OMZ327662 OWV327662 PGR327662 PQN327662 QAJ327662 QKF327662 QUB327662 RDX327662 RNT327662 RXP327662 SHL327662 SRH327662 TBD327662 TKZ327662 TUV327662 UER327662 UON327662 UYJ327662 VIF327662 VSB327662 WBX327662 WLT327662 WVP327662 D393198 JD393198 SZ393198 ACV393198 AMR393198 AWN393198 BGJ393198 BQF393198 CAB393198 CJX393198 CTT393198 DDP393198 DNL393198 DXH393198 EHD393198 EQZ393198 FAV393198 FKR393198 FUN393198 GEJ393198 GOF393198 GYB393198 HHX393198 HRT393198 IBP393198 ILL393198 IVH393198 JFD393198 JOZ393198 JYV393198 KIR393198 KSN393198 LCJ393198 LMF393198 LWB393198 MFX393198 MPT393198 MZP393198 NJL393198 NTH393198 ODD393198 OMZ393198 OWV393198 PGR393198 PQN393198 QAJ393198 QKF393198 QUB393198 RDX393198 RNT393198 RXP393198 SHL393198 SRH393198 TBD393198 TKZ393198 TUV393198 UER393198 UON393198 UYJ393198 VIF393198 VSB393198 WBX393198 WLT393198 WVP393198 D458734 JD458734 SZ458734 ACV458734 AMR458734 AWN458734 BGJ458734 BQF458734 CAB458734 CJX458734 CTT458734 DDP458734 DNL458734 DXH458734 EHD458734 EQZ458734 FAV458734 FKR458734 FUN458734 GEJ458734 GOF458734 GYB458734 HHX458734 HRT458734 IBP458734 ILL458734 IVH458734 JFD458734 JOZ458734 JYV458734 KIR458734 KSN458734 LCJ458734 LMF458734 LWB458734 MFX458734 MPT458734 MZP458734 NJL458734 NTH458734 ODD458734 OMZ458734 OWV458734 PGR458734 PQN458734 QAJ458734 QKF458734 QUB458734 RDX458734 RNT458734 RXP458734 SHL458734 SRH458734 TBD458734 TKZ458734 TUV458734 UER458734 UON458734 UYJ458734 VIF458734 VSB458734 WBX458734 WLT458734 WVP458734 D524270 JD524270 SZ524270 ACV524270 AMR524270 AWN524270 BGJ524270 BQF524270 CAB524270 CJX524270 CTT524270 DDP524270 DNL524270 DXH524270 EHD524270 EQZ524270 FAV524270 FKR524270 FUN524270 GEJ524270 GOF524270 GYB524270 HHX524270 HRT524270 IBP524270 ILL524270 IVH524270 JFD524270 JOZ524270 JYV524270 KIR524270 KSN524270 LCJ524270 LMF524270 LWB524270 MFX524270 MPT524270 MZP524270 NJL524270 NTH524270 ODD524270 OMZ524270 OWV524270 PGR524270 PQN524270 QAJ524270 QKF524270 QUB524270 RDX524270 RNT524270 RXP524270 SHL524270 SRH524270 TBD524270 TKZ524270 TUV524270 UER524270 UON524270 UYJ524270 VIF524270 VSB524270 WBX524270 WLT524270 WVP524270 D589806 JD589806 SZ589806 ACV589806 AMR589806 AWN589806 BGJ589806 BQF589806 CAB589806 CJX589806 CTT589806 DDP589806 DNL589806 DXH589806 EHD589806 EQZ589806 FAV589806 FKR589806 FUN589806 GEJ589806 GOF589806 GYB589806 HHX589806 HRT589806 IBP589806 ILL589806 IVH589806 JFD589806 JOZ589806 JYV589806 KIR589806 KSN589806 LCJ589806 LMF589806 LWB589806 MFX589806 MPT589806 MZP589806 NJL589806 NTH589806 ODD589806 OMZ589806 OWV589806 PGR589806 PQN589806 QAJ589806 QKF589806 QUB589806 RDX589806 RNT589806 RXP589806 SHL589806 SRH589806 TBD589806 TKZ589806 TUV589806 UER589806 UON589806 UYJ589806 VIF589806 VSB589806 WBX589806 WLT589806 WVP589806 D655342 JD655342 SZ655342 ACV655342 AMR655342 AWN655342 BGJ655342 BQF655342 CAB655342 CJX655342 CTT655342 DDP655342 DNL655342 DXH655342 EHD655342 EQZ655342 FAV655342 FKR655342 FUN655342 GEJ655342 GOF655342 GYB655342 HHX655342 HRT655342 IBP655342 ILL655342 IVH655342 JFD655342 JOZ655342 JYV655342 KIR655342 KSN655342 LCJ655342 LMF655342 LWB655342 MFX655342 MPT655342 MZP655342 NJL655342 NTH655342 ODD655342 OMZ655342 OWV655342 PGR655342 PQN655342 QAJ655342 QKF655342 QUB655342 RDX655342 RNT655342 RXP655342 SHL655342 SRH655342 TBD655342 TKZ655342 TUV655342 UER655342 UON655342 UYJ655342 VIF655342 VSB655342 WBX655342 WLT655342 WVP655342 D720878 JD720878 SZ720878 ACV720878 AMR720878 AWN720878 BGJ720878 BQF720878 CAB720878 CJX720878 CTT720878 DDP720878 DNL720878 DXH720878 EHD720878 EQZ720878 FAV720878 FKR720878 FUN720878 GEJ720878 GOF720878 GYB720878 HHX720878 HRT720878 IBP720878 ILL720878 IVH720878 JFD720878 JOZ720878 JYV720878 KIR720878 KSN720878 LCJ720878 LMF720878 LWB720878 MFX720878 MPT720878 MZP720878 NJL720878 NTH720878 ODD720878 OMZ720878 OWV720878 PGR720878 PQN720878 QAJ720878 QKF720878 QUB720878 RDX720878 RNT720878 RXP720878 SHL720878 SRH720878 TBD720878 TKZ720878 TUV720878 UER720878 UON720878 UYJ720878 VIF720878 VSB720878 WBX720878 WLT720878 WVP720878 D786414 JD786414 SZ786414 ACV786414 AMR786414 AWN786414 BGJ786414 BQF786414 CAB786414 CJX786414 CTT786414 DDP786414 DNL786414 DXH786414 EHD786414 EQZ786414 FAV786414 FKR786414 FUN786414 GEJ786414 GOF786414 GYB786414 HHX786414 HRT786414 IBP786414 ILL786414 IVH786414 JFD786414 JOZ786414 JYV786414 KIR786414 KSN786414 LCJ786414 LMF786414 LWB786414 MFX786414 MPT786414 MZP786414 NJL786414 NTH786414 ODD786414 OMZ786414 OWV786414 PGR786414 PQN786414 QAJ786414 QKF786414 QUB786414 RDX786414 RNT786414 RXP786414 SHL786414 SRH786414 TBD786414 TKZ786414 TUV786414 UER786414 UON786414 UYJ786414 VIF786414 VSB786414 WBX786414 WLT786414 WVP786414 D851950 JD851950 SZ851950 ACV851950 AMR851950 AWN851950 BGJ851950 BQF851950 CAB851950 CJX851950 CTT851950 DDP851950 DNL851950 DXH851950 EHD851950 EQZ851950 FAV851950 FKR851950 FUN851950 GEJ851950 GOF851950 GYB851950 HHX851950 HRT851950 IBP851950 ILL851950 IVH851950 JFD851950 JOZ851950 JYV851950 KIR851950 KSN851950 LCJ851950 LMF851950 LWB851950 MFX851950 MPT851950 MZP851950 NJL851950 NTH851950 ODD851950 OMZ851950 OWV851950 PGR851950 PQN851950 QAJ851950 QKF851950 QUB851950 RDX851950 RNT851950 RXP851950 SHL851950 SRH851950 TBD851950 TKZ851950 TUV851950 UER851950 UON851950 UYJ851950 VIF851950 VSB851950 WBX851950 WLT851950 WVP851950 D917486 JD917486 SZ917486 ACV917486 AMR917486 AWN917486 BGJ917486 BQF917486 CAB917486 CJX917486 CTT917486 DDP917486 DNL917486 DXH917486 EHD917486 EQZ917486 FAV917486 FKR917486 FUN917486 GEJ917486 GOF917486 GYB917486 HHX917486 HRT917486 IBP917486 ILL917486 IVH917486 JFD917486 JOZ917486 JYV917486 KIR917486 KSN917486 LCJ917486 LMF917486 LWB917486 MFX917486 MPT917486 MZP917486 NJL917486 NTH917486 ODD917486 OMZ917486 OWV917486 PGR917486 PQN917486 QAJ917486 QKF917486 QUB917486 RDX917486 RNT917486 RXP917486 SHL917486 SRH917486 TBD917486 TKZ917486 TUV917486 UER917486 UON917486 UYJ917486 VIF917486 VSB917486 WBX917486 WLT917486 WVP917486 D983022 JD983022 SZ983022 ACV983022 AMR983022 AWN983022 BGJ983022 BQF983022 CAB983022 CJX983022 CTT983022 DDP983022 DNL983022 DXH983022 EHD983022 EQZ983022 FAV983022 FKR983022 FUN983022 GEJ983022 GOF983022 GYB983022 HHX983022 HRT983022 IBP983022 ILL983022 IVH983022 JFD983022 JOZ983022 JYV983022 KIR983022 KSN983022 LCJ983022 LMF983022 LWB983022 MFX983022 MPT983022 MZP983022 NJL983022 NTH983022 ODD983022 OMZ983022 OWV983022 PGR983022 PQN983022 QAJ983022 QKF983022 QUB983022 RDX983022 RNT983022 RXP983022 SHL983022 SRH983022 TBD983022 TKZ983022 TUV983022 UER983022 UON983022 UYJ983022 VIF983022 VSB983022 WBX983022 WLT983022 WVP983022 QKJ983014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F65514 JF65514 TB65514 ACX65514 AMT65514 AWP65514 BGL65514 BQH65514 CAD65514 CJZ65514 CTV65514 DDR65514 DNN65514 DXJ65514 EHF65514 ERB65514 FAX65514 FKT65514 FUP65514 GEL65514 GOH65514 GYD65514 HHZ65514 HRV65514 IBR65514 ILN65514 IVJ65514 JFF65514 JPB65514 JYX65514 KIT65514 KSP65514 LCL65514 LMH65514 LWD65514 MFZ65514 MPV65514 MZR65514 NJN65514 NTJ65514 ODF65514 ONB65514 OWX65514 PGT65514 PQP65514 QAL65514 QKH65514 QUD65514 RDZ65514 RNV65514 RXR65514 SHN65514 SRJ65514 TBF65514 TLB65514 TUX65514 UET65514 UOP65514 UYL65514 VIH65514 VSD65514 WBZ65514 WLV65514 WVR65514 F131050 JF131050 TB131050 ACX131050 AMT131050 AWP131050 BGL131050 BQH131050 CAD131050 CJZ131050 CTV131050 DDR131050 DNN131050 DXJ131050 EHF131050 ERB131050 FAX131050 FKT131050 FUP131050 GEL131050 GOH131050 GYD131050 HHZ131050 HRV131050 IBR131050 ILN131050 IVJ131050 JFF131050 JPB131050 JYX131050 KIT131050 KSP131050 LCL131050 LMH131050 LWD131050 MFZ131050 MPV131050 MZR131050 NJN131050 NTJ131050 ODF131050 ONB131050 OWX131050 PGT131050 PQP131050 QAL131050 QKH131050 QUD131050 RDZ131050 RNV131050 RXR131050 SHN131050 SRJ131050 TBF131050 TLB131050 TUX131050 UET131050 UOP131050 UYL131050 VIH131050 VSD131050 WBZ131050 WLV131050 WVR131050 F196586 JF196586 TB196586 ACX196586 AMT196586 AWP196586 BGL196586 BQH196586 CAD196586 CJZ196586 CTV196586 DDR196586 DNN196586 DXJ196586 EHF196586 ERB196586 FAX196586 FKT196586 FUP196586 GEL196586 GOH196586 GYD196586 HHZ196586 HRV196586 IBR196586 ILN196586 IVJ196586 JFF196586 JPB196586 JYX196586 KIT196586 KSP196586 LCL196586 LMH196586 LWD196586 MFZ196586 MPV196586 MZR196586 NJN196586 NTJ196586 ODF196586 ONB196586 OWX196586 PGT196586 PQP196586 QAL196586 QKH196586 QUD196586 RDZ196586 RNV196586 RXR196586 SHN196586 SRJ196586 TBF196586 TLB196586 TUX196586 UET196586 UOP196586 UYL196586 VIH196586 VSD196586 WBZ196586 WLV196586 WVR196586 F262122 JF262122 TB262122 ACX262122 AMT262122 AWP262122 BGL262122 BQH262122 CAD262122 CJZ262122 CTV262122 DDR262122 DNN262122 DXJ262122 EHF262122 ERB262122 FAX262122 FKT262122 FUP262122 GEL262122 GOH262122 GYD262122 HHZ262122 HRV262122 IBR262122 ILN262122 IVJ262122 JFF262122 JPB262122 JYX262122 KIT262122 KSP262122 LCL262122 LMH262122 LWD262122 MFZ262122 MPV262122 MZR262122 NJN262122 NTJ262122 ODF262122 ONB262122 OWX262122 PGT262122 PQP262122 QAL262122 QKH262122 QUD262122 RDZ262122 RNV262122 RXR262122 SHN262122 SRJ262122 TBF262122 TLB262122 TUX262122 UET262122 UOP262122 UYL262122 VIH262122 VSD262122 WBZ262122 WLV262122 WVR262122 F327658 JF327658 TB327658 ACX327658 AMT327658 AWP327658 BGL327658 BQH327658 CAD327658 CJZ327658 CTV327658 DDR327658 DNN327658 DXJ327658 EHF327658 ERB327658 FAX327658 FKT327658 FUP327658 GEL327658 GOH327658 GYD327658 HHZ327658 HRV327658 IBR327658 ILN327658 IVJ327658 JFF327658 JPB327658 JYX327658 KIT327658 KSP327658 LCL327658 LMH327658 LWD327658 MFZ327658 MPV327658 MZR327658 NJN327658 NTJ327658 ODF327658 ONB327658 OWX327658 PGT327658 PQP327658 QAL327658 QKH327658 QUD327658 RDZ327658 RNV327658 RXR327658 SHN327658 SRJ327658 TBF327658 TLB327658 TUX327658 UET327658 UOP327658 UYL327658 VIH327658 VSD327658 WBZ327658 WLV327658 WVR327658 F393194 JF393194 TB393194 ACX393194 AMT393194 AWP393194 BGL393194 BQH393194 CAD393194 CJZ393194 CTV393194 DDR393194 DNN393194 DXJ393194 EHF393194 ERB393194 FAX393194 FKT393194 FUP393194 GEL393194 GOH393194 GYD393194 HHZ393194 HRV393194 IBR393194 ILN393194 IVJ393194 JFF393194 JPB393194 JYX393194 KIT393194 KSP393194 LCL393194 LMH393194 LWD393194 MFZ393194 MPV393194 MZR393194 NJN393194 NTJ393194 ODF393194 ONB393194 OWX393194 PGT393194 PQP393194 QAL393194 QKH393194 QUD393194 RDZ393194 RNV393194 RXR393194 SHN393194 SRJ393194 TBF393194 TLB393194 TUX393194 UET393194 UOP393194 UYL393194 VIH393194 VSD393194 WBZ393194 WLV393194 WVR393194 F458730 JF458730 TB458730 ACX458730 AMT458730 AWP458730 BGL458730 BQH458730 CAD458730 CJZ458730 CTV458730 DDR458730 DNN458730 DXJ458730 EHF458730 ERB458730 FAX458730 FKT458730 FUP458730 GEL458730 GOH458730 GYD458730 HHZ458730 HRV458730 IBR458730 ILN458730 IVJ458730 JFF458730 JPB458730 JYX458730 KIT458730 KSP458730 LCL458730 LMH458730 LWD458730 MFZ458730 MPV458730 MZR458730 NJN458730 NTJ458730 ODF458730 ONB458730 OWX458730 PGT458730 PQP458730 QAL458730 QKH458730 QUD458730 RDZ458730 RNV458730 RXR458730 SHN458730 SRJ458730 TBF458730 TLB458730 TUX458730 UET458730 UOP458730 UYL458730 VIH458730 VSD458730 WBZ458730 WLV458730 WVR458730 F524266 JF524266 TB524266 ACX524266 AMT524266 AWP524266 BGL524266 BQH524266 CAD524266 CJZ524266 CTV524266 DDR524266 DNN524266 DXJ524266 EHF524266 ERB524266 FAX524266 FKT524266 FUP524266 GEL524266 GOH524266 GYD524266 HHZ524266 HRV524266 IBR524266 ILN524266 IVJ524266 JFF524266 JPB524266 JYX524266 KIT524266 KSP524266 LCL524266 LMH524266 LWD524266 MFZ524266 MPV524266 MZR524266 NJN524266 NTJ524266 ODF524266 ONB524266 OWX524266 PGT524266 PQP524266 QAL524266 QKH524266 QUD524266 RDZ524266 RNV524266 RXR524266 SHN524266 SRJ524266 TBF524266 TLB524266 TUX524266 UET524266 UOP524266 UYL524266 VIH524266 VSD524266 WBZ524266 WLV524266 WVR524266 F589802 JF589802 TB589802 ACX589802 AMT589802 AWP589802 BGL589802 BQH589802 CAD589802 CJZ589802 CTV589802 DDR589802 DNN589802 DXJ589802 EHF589802 ERB589802 FAX589802 FKT589802 FUP589802 GEL589802 GOH589802 GYD589802 HHZ589802 HRV589802 IBR589802 ILN589802 IVJ589802 JFF589802 JPB589802 JYX589802 KIT589802 KSP589802 LCL589802 LMH589802 LWD589802 MFZ589802 MPV589802 MZR589802 NJN589802 NTJ589802 ODF589802 ONB589802 OWX589802 PGT589802 PQP589802 QAL589802 QKH589802 QUD589802 RDZ589802 RNV589802 RXR589802 SHN589802 SRJ589802 TBF589802 TLB589802 TUX589802 UET589802 UOP589802 UYL589802 VIH589802 VSD589802 WBZ589802 WLV589802 WVR589802 F655338 JF655338 TB655338 ACX655338 AMT655338 AWP655338 BGL655338 BQH655338 CAD655338 CJZ655338 CTV655338 DDR655338 DNN655338 DXJ655338 EHF655338 ERB655338 FAX655338 FKT655338 FUP655338 GEL655338 GOH655338 GYD655338 HHZ655338 HRV655338 IBR655338 ILN655338 IVJ655338 JFF655338 JPB655338 JYX655338 KIT655338 KSP655338 LCL655338 LMH655338 LWD655338 MFZ655338 MPV655338 MZR655338 NJN655338 NTJ655338 ODF655338 ONB655338 OWX655338 PGT655338 PQP655338 QAL655338 QKH655338 QUD655338 RDZ655338 RNV655338 RXR655338 SHN655338 SRJ655338 TBF655338 TLB655338 TUX655338 UET655338 UOP655338 UYL655338 VIH655338 VSD655338 WBZ655338 WLV655338 WVR655338 F720874 JF720874 TB720874 ACX720874 AMT720874 AWP720874 BGL720874 BQH720874 CAD720874 CJZ720874 CTV720874 DDR720874 DNN720874 DXJ720874 EHF720874 ERB720874 FAX720874 FKT720874 FUP720874 GEL720874 GOH720874 GYD720874 HHZ720874 HRV720874 IBR720874 ILN720874 IVJ720874 JFF720874 JPB720874 JYX720874 KIT720874 KSP720874 LCL720874 LMH720874 LWD720874 MFZ720874 MPV720874 MZR720874 NJN720874 NTJ720874 ODF720874 ONB720874 OWX720874 PGT720874 PQP720874 QAL720874 QKH720874 QUD720874 RDZ720874 RNV720874 RXR720874 SHN720874 SRJ720874 TBF720874 TLB720874 TUX720874 UET720874 UOP720874 UYL720874 VIH720874 VSD720874 WBZ720874 WLV720874 WVR720874 F786410 JF786410 TB786410 ACX786410 AMT786410 AWP786410 BGL786410 BQH786410 CAD786410 CJZ786410 CTV786410 DDR786410 DNN786410 DXJ786410 EHF786410 ERB786410 FAX786410 FKT786410 FUP786410 GEL786410 GOH786410 GYD786410 HHZ786410 HRV786410 IBR786410 ILN786410 IVJ786410 JFF786410 JPB786410 JYX786410 KIT786410 KSP786410 LCL786410 LMH786410 LWD786410 MFZ786410 MPV786410 MZR786410 NJN786410 NTJ786410 ODF786410 ONB786410 OWX786410 PGT786410 PQP786410 QAL786410 QKH786410 QUD786410 RDZ786410 RNV786410 RXR786410 SHN786410 SRJ786410 TBF786410 TLB786410 TUX786410 UET786410 UOP786410 UYL786410 VIH786410 VSD786410 WBZ786410 WLV786410 WVR786410 F851946 JF851946 TB851946 ACX851946 AMT851946 AWP851946 BGL851946 BQH851946 CAD851946 CJZ851946 CTV851946 DDR851946 DNN851946 DXJ851946 EHF851946 ERB851946 FAX851946 FKT851946 FUP851946 GEL851946 GOH851946 GYD851946 HHZ851946 HRV851946 IBR851946 ILN851946 IVJ851946 JFF851946 JPB851946 JYX851946 KIT851946 KSP851946 LCL851946 LMH851946 LWD851946 MFZ851946 MPV851946 MZR851946 NJN851946 NTJ851946 ODF851946 ONB851946 OWX851946 PGT851946 PQP851946 QAL851946 QKH851946 QUD851946 RDZ851946 RNV851946 RXR851946 SHN851946 SRJ851946 TBF851946 TLB851946 TUX851946 UET851946 UOP851946 UYL851946 VIH851946 VSD851946 WBZ851946 WLV851946 WVR851946 F917482 JF917482 TB917482 ACX917482 AMT917482 AWP917482 BGL917482 BQH917482 CAD917482 CJZ917482 CTV917482 DDR917482 DNN917482 DXJ917482 EHF917482 ERB917482 FAX917482 FKT917482 FUP917482 GEL917482 GOH917482 GYD917482 HHZ917482 HRV917482 IBR917482 ILN917482 IVJ917482 JFF917482 JPB917482 JYX917482 KIT917482 KSP917482 LCL917482 LMH917482 LWD917482 MFZ917482 MPV917482 MZR917482 NJN917482 NTJ917482 ODF917482 ONB917482 OWX917482 PGT917482 PQP917482 QAL917482 QKH917482 QUD917482 RDZ917482 RNV917482 RXR917482 SHN917482 SRJ917482 TBF917482 TLB917482 TUX917482 UET917482 UOP917482 UYL917482 VIH917482 VSD917482 WBZ917482 WLV917482 WVR917482 F983018 JF983018 TB983018 ACX983018 AMT983018 AWP983018 BGL983018 BQH983018 CAD983018 CJZ983018 CTV983018 DDR983018 DNN983018 DXJ983018 EHF983018 ERB983018 FAX983018 FKT983018 FUP983018 GEL983018 GOH983018 GYD983018 HHZ983018 HRV983018 IBR983018 ILN983018 IVJ983018 JFF983018 JPB983018 JYX983018 KIT983018 KSP983018 LCL983018 LMH983018 LWD983018 MFZ983018 MPV983018 MZR983018 NJN983018 NTJ983018 ODF983018 ONB983018 OWX983018 PGT983018 PQP983018 QAL983018 QKH983018 QUD983018 RDZ983018 RNV983018 RXR983018 SHN983018 SRJ983018 TBF983018 TLB983018 TUX983018 UET983018 UOP983018 UYL983018 VIH983018 VSD983018 WBZ983018 WLV983018 WVR983018 QUF983014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H65514 JH65514 TD65514 ACZ65514 AMV65514 AWR65514 BGN65514 BQJ65514 CAF65514 CKB65514 CTX65514 DDT65514 DNP65514 DXL65514 EHH65514 ERD65514 FAZ65514 FKV65514 FUR65514 GEN65514 GOJ65514 GYF65514 HIB65514 HRX65514 IBT65514 ILP65514 IVL65514 JFH65514 JPD65514 JYZ65514 KIV65514 KSR65514 LCN65514 LMJ65514 LWF65514 MGB65514 MPX65514 MZT65514 NJP65514 NTL65514 ODH65514 OND65514 OWZ65514 PGV65514 PQR65514 QAN65514 QKJ65514 QUF65514 REB65514 RNX65514 RXT65514 SHP65514 SRL65514 TBH65514 TLD65514 TUZ65514 UEV65514 UOR65514 UYN65514 VIJ65514 VSF65514 WCB65514 WLX65514 WVT65514 H131050 JH131050 TD131050 ACZ131050 AMV131050 AWR131050 BGN131050 BQJ131050 CAF131050 CKB131050 CTX131050 DDT131050 DNP131050 DXL131050 EHH131050 ERD131050 FAZ131050 FKV131050 FUR131050 GEN131050 GOJ131050 GYF131050 HIB131050 HRX131050 IBT131050 ILP131050 IVL131050 JFH131050 JPD131050 JYZ131050 KIV131050 KSR131050 LCN131050 LMJ131050 LWF131050 MGB131050 MPX131050 MZT131050 NJP131050 NTL131050 ODH131050 OND131050 OWZ131050 PGV131050 PQR131050 QAN131050 QKJ131050 QUF131050 REB131050 RNX131050 RXT131050 SHP131050 SRL131050 TBH131050 TLD131050 TUZ131050 UEV131050 UOR131050 UYN131050 VIJ131050 VSF131050 WCB131050 WLX131050 WVT131050 H196586 JH196586 TD196586 ACZ196586 AMV196586 AWR196586 BGN196586 BQJ196586 CAF196586 CKB196586 CTX196586 DDT196586 DNP196586 DXL196586 EHH196586 ERD196586 FAZ196586 FKV196586 FUR196586 GEN196586 GOJ196586 GYF196586 HIB196586 HRX196586 IBT196586 ILP196586 IVL196586 JFH196586 JPD196586 JYZ196586 KIV196586 KSR196586 LCN196586 LMJ196586 LWF196586 MGB196586 MPX196586 MZT196586 NJP196586 NTL196586 ODH196586 OND196586 OWZ196586 PGV196586 PQR196586 QAN196586 QKJ196586 QUF196586 REB196586 RNX196586 RXT196586 SHP196586 SRL196586 TBH196586 TLD196586 TUZ196586 UEV196586 UOR196586 UYN196586 VIJ196586 VSF196586 WCB196586 WLX196586 WVT196586 H262122 JH262122 TD262122 ACZ262122 AMV262122 AWR262122 BGN262122 BQJ262122 CAF262122 CKB262122 CTX262122 DDT262122 DNP262122 DXL262122 EHH262122 ERD262122 FAZ262122 FKV262122 FUR262122 GEN262122 GOJ262122 GYF262122 HIB262122 HRX262122 IBT262122 ILP262122 IVL262122 JFH262122 JPD262122 JYZ262122 KIV262122 KSR262122 LCN262122 LMJ262122 LWF262122 MGB262122 MPX262122 MZT262122 NJP262122 NTL262122 ODH262122 OND262122 OWZ262122 PGV262122 PQR262122 QAN262122 QKJ262122 QUF262122 REB262122 RNX262122 RXT262122 SHP262122 SRL262122 TBH262122 TLD262122 TUZ262122 UEV262122 UOR262122 UYN262122 VIJ262122 VSF262122 WCB262122 WLX262122 WVT262122 H327658 JH327658 TD327658 ACZ327658 AMV327658 AWR327658 BGN327658 BQJ327658 CAF327658 CKB327658 CTX327658 DDT327658 DNP327658 DXL327658 EHH327658 ERD327658 FAZ327658 FKV327658 FUR327658 GEN327658 GOJ327658 GYF327658 HIB327658 HRX327658 IBT327658 ILP327658 IVL327658 JFH327658 JPD327658 JYZ327658 KIV327658 KSR327658 LCN327658 LMJ327658 LWF327658 MGB327658 MPX327658 MZT327658 NJP327658 NTL327658 ODH327658 OND327658 OWZ327658 PGV327658 PQR327658 QAN327658 QKJ327658 QUF327658 REB327658 RNX327658 RXT327658 SHP327658 SRL327658 TBH327658 TLD327658 TUZ327658 UEV327658 UOR327658 UYN327658 VIJ327658 VSF327658 WCB327658 WLX327658 WVT327658 H393194 JH393194 TD393194 ACZ393194 AMV393194 AWR393194 BGN393194 BQJ393194 CAF393194 CKB393194 CTX393194 DDT393194 DNP393194 DXL393194 EHH393194 ERD393194 FAZ393194 FKV393194 FUR393194 GEN393194 GOJ393194 GYF393194 HIB393194 HRX393194 IBT393194 ILP393194 IVL393194 JFH393194 JPD393194 JYZ393194 KIV393194 KSR393194 LCN393194 LMJ393194 LWF393194 MGB393194 MPX393194 MZT393194 NJP393194 NTL393194 ODH393194 OND393194 OWZ393194 PGV393194 PQR393194 QAN393194 QKJ393194 QUF393194 REB393194 RNX393194 RXT393194 SHP393194 SRL393194 TBH393194 TLD393194 TUZ393194 UEV393194 UOR393194 UYN393194 VIJ393194 VSF393194 WCB393194 WLX393194 WVT393194 H458730 JH458730 TD458730 ACZ458730 AMV458730 AWR458730 BGN458730 BQJ458730 CAF458730 CKB458730 CTX458730 DDT458730 DNP458730 DXL458730 EHH458730 ERD458730 FAZ458730 FKV458730 FUR458730 GEN458730 GOJ458730 GYF458730 HIB458730 HRX458730 IBT458730 ILP458730 IVL458730 JFH458730 JPD458730 JYZ458730 KIV458730 KSR458730 LCN458730 LMJ458730 LWF458730 MGB458730 MPX458730 MZT458730 NJP458730 NTL458730 ODH458730 OND458730 OWZ458730 PGV458730 PQR458730 QAN458730 QKJ458730 QUF458730 REB458730 RNX458730 RXT458730 SHP458730 SRL458730 TBH458730 TLD458730 TUZ458730 UEV458730 UOR458730 UYN458730 VIJ458730 VSF458730 WCB458730 WLX458730 WVT458730 H524266 JH524266 TD524266 ACZ524266 AMV524266 AWR524266 BGN524266 BQJ524266 CAF524266 CKB524266 CTX524266 DDT524266 DNP524266 DXL524266 EHH524266 ERD524266 FAZ524266 FKV524266 FUR524266 GEN524266 GOJ524266 GYF524266 HIB524266 HRX524266 IBT524266 ILP524266 IVL524266 JFH524266 JPD524266 JYZ524266 KIV524266 KSR524266 LCN524266 LMJ524266 LWF524266 MGB524266 MPX524266 MZT524266 NJP524266 NTL524266 ODH524266 OND524266 OWZ524266 PGV524266 PQR524266 QAN524266 QKJ524266 QUF524266 REB524266 RNX524266 RXT524266 SHP524266 SRL524266 TBH524266 TLD524266 TUZ524266 UEV524266 UOR524266 UYN524266 VIJ524266 VSF524266 WCB524266 WLX524266 WVT524266 H589802 JH589802 TD589802 ACZ589802 AMV589802 AWR589802 BGN589802 BQJ589802 CAF589802 CKB589802 CTX589802 DDT589802 DNP589802 DXL589802 EHH589802 ERD589802 FAZ589802 FKV589802 FUR589802 GEN589802 GOJ589802 GYF589802 HIB589802 HRX589802 IBT589802 ILP589802 IVL589802 JFH589802 JPD589802 JYZ589802 KIV589802 KSR589802 LCN589802 LMJ589802 LWF589802 MGB589802 MPX589802 MZT589802 NJP589802 NTL589802 ODH589802 OND589802 OWZ589802 PGV589802 PQR589802 QAN589802 QKJ589802 QUF589802 REB589802 RNX589802 RXT589802 SHP589802 SRL589802 TBH589802 TLD589802 TUZ589802 UEV589802 UOR589802 UYN589802 VIJ589802 VSF589802 WCB589802 WLX589802 WVT589802 H655338 JH655338 TD655338 ACZ655338 AMV655338 AWR655338 BGN655338 BQJ655338 CAF655338 CKB655338 CTX655338 DDT655338 DNP655338 DXL655338 EHH655338 ERD655338 FAZ655338 FKV655338 FUR655338 GEN655338 GOJ655338 GYF655338 HIB655338 HRX655338 IBT655338 ILP655338 IVL655338 JFH655338 JPD655338 JYZ655338 KIV655338 KSR655338 LCN655338 LMJ655338 LWF655338 MGB655338 MPX655338 MZT655338 NJP655338 NTL655338 ODH655338 OND655338 OWZ655338 PGV655338 PQR655338 QAN655338 QKJ655338 QUF655338 REB655338 RNX655338 RXT655338 SHP655338 SRL655338 TBH655338 TLD655338 TUZ655338 UEV655338 UOR655338 UYN655338 VIJ655338 VSF655338 WCB655338 WLX655338 WVT655338 H720874 JH720874 TD720874 ACZ720874 AMV720874 AWR720874 BGN720874 BQJ720874 CAF720874 CKB720874 CTX720874 DDT720874 DNP720874 DXL720874 EHH720874 ERD720874 FAZ720874 FKV720874 FUR720874 GEN720874 GOJ720874 GYF720874 HIB720874 HRX720874 IBT720874 ILP720874 IVL720874 JFH720874 JPD720874 JYZ720874 KIV720874 KSR720874 LCN720874 LMJ720874 LWF720874 MGB720874 MPX720874 MZT720874 NJP720874 NTL720874 ODH720874 OND720874 OWZ720874 PGV720874 PQR720874 QAN720874 QKJ720874 QUF720874 REB720874 RNX720874 RXT720874 SHP720874 SRL720874 TBH720874 TLD720874 TUZ720874 UEV720874 UOR720874 UYN720874 VIJ720874 VSF720874 WCB720874 WLX720874 WVT720874 H786410 JH786410 TD786410 ACZ786410 AMV786410 AWR786410 BGN786410 BQJ786410 CAF786410 CKB786410 CTX786410 DDT786410 DNP786410 DXL786410 EHH786410 ERD786410 FAZ786410 FKV786410 FUR786410 GEN786410 GOJ786410 GYF786410 HIB786410 HRX786410 IBT786410 ILP786410 IVL786410 JFH786410 JPD786410 JYZ786410 KIV786410 KSR786410 LCN786410 LMJ786410 LWF786410 MGB786410 MPX786410 MZT786410 NJP786410 NTL786410 ODH786410 OND786410 OWZ786410 PGV786410 PQR786410 QAN786410 QKJ786410 QUF786410 REB786410 RNX786410 RXT786410 SHP786410 SRL786410 TBH786410 TLD786410 TUZ786410 UEV786410 UOR786410 UYN786410 VIJ786410 VSF786410 WCB786410 WLX786410 WVT786410 H851946 JH851946 TD851946 ACZ851946 AMV851946 AWR851946 BGN851946 BQJ851946 CAF851946 CKB851946 CTX851946 DDT851946 DNP851946 DXL851946 EHH851946 ERD851946 FAZ851946 FKV851946 FUR851946 GEN851946 GOJ851946 GYF851946 HIB851946 HRX851946 IBT851946 ILP851946 IVL851946 JFH851946 JPD851946 JYZ851946 KIV851946 KSR851946 LCN851946 LMJ851946 LWF851946 MGB851946 MPX851946 MZT851946 NJP851946 NTL851946 ODH851946 OND851946 OWZ851946 PGV851946 PQR851946 QAN851946 QKJ851946 QUF851946 REB851946 RNX851946 RXT851946 SHP851946 SRL851946 TBH851946 TLD851946 TUZ851946 UEV851946 UOR851946 UYN851946 VIJ851946 VSF851946 WCB851946 WLX851946 WVT851946 H917482 JH917482 TD917482 ACZ917482 AMV917482 AWR917482 BGN917482 BQJ917482 CAF917482 CKB917482 CTX917482 DDT917482 DNP917482 DXL917482 EHH917482 ERD917482 FAZ917482 FKV917482 FUR917482 GEN917482 GOJ917482 GYF917482 HIB917482 HRX917482 IBT917482 ILP917482 IVL917482 JFH917482 JPD917482 JYZ917482 KIV917482 KSR917482 LCN917482 LMJ917482 LWF917482 MGB917482 MPX917482 MZT917482 NJP917482 NTL917482 ODH917482 OND917482 OWZ917482 PGV917482 PQR917482 QAN917482 QKJ917482 QUF917482 REB917482 RNX917482 RXT917482 SHP917482 SRL917482 TBH917482 TLD917482 TUZ917482 UEV917482 UOR917482 UYN917482 VIJ917482 VSF917482 WCB917482 WLX917482 WVT917482 H983018 JH983018 TD983018 ACZ983018 AMV983018 AWR983018 BGN983018 BQJ983018 CAF983018 CKB983018 CTX983018 DDT983018 DNP983018 DXL983018 EHH983018 ERD983018 FAZ983018 FKV983018 FUR983018 GEN983018 GOJ983018 GYF983018 HIB983018 HRX983018 IBT983018 ILP983018 IVL983018 JFH983018 JPD983018 JYZ983018 KIV983018 KSR983018 LCN983018 LMJ983018 LWF983018 MGB983018 MPX983018 MZT983018 NJP983018 NTL983018 ODH983018 OND983018 OWZ983018 PGV983018 PQR983018 QAN983018 QKJ983018 QUF983018 REB983018 RNX983018 RXT983018 SHP983018 SRL983018 TBH983018 TLD983018 TUZ983018 UEV983018 UOR983018 UYN983018 VIJ983018 VSF983018 WCB983018 WLX983018 WVT983018 REB983014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J65514 JJ65514 TF65514 ADB65514 AMX65514 AWT65514 BGP65514 BQL65514 CAH65514 CKD65514 CTZ65514 DDV65514 DNR65514 DXN65514 EHJ65514 ERF65514 FBB65514 FKX65514 FUT65514 GEP65514 GOL65514 GYH65514 HID65514 HRZ65514 IBV65514 ILR65514 IVN65514 JFJ65514 JPF65514 JZB65514 KIX65514 KST65514 LCP65514 LML65514 LWH65514 MGD65514 MPZ65514 MZV65514 NJR65514 NTN65514 ODJ65514 ONF65514 OXB65514 PGX65514 PQT65514 QAP65514 QKL65514 QUH65514 RED65514 RNZ65514 RXV65514 SHR65514 SRN65514 TBJ65514 TLF65514 TVB65514 UEX65514 UOT65514 UYP65514 VIL65514 VSH65514 WCD65514 WLZ65514 WVV65514 J131050 JJ131050 TF131050 ADB131050 AMX131050 AWT131050 BGP131050 BQL131050 CAH131050 CKD131050 CTZ131050 DDV131050 DNR131050 DXN131050 EHJ131050 ERF131050 FBB131050 FKX131050 FUT131050 GEP131050 GOL131050 GYH131050 HID131050 HRZ131050 IBV131050 ILR131050 IVN131050 JFJ131050 JPF131050 JZB131050 KIX131050 KST131050 LCP131050 LML131050 LWH131050 MGD131050 MPZ131050 MZV131050 NJR131050 NTN131050 ODJ131050 ONF131050 OXB131050 PGX131050 PQT131050 QAP131050 QKL131050 QUH131050 RED131050 RNZ131050 RXV131050 SHR131050 SRN131050 TBJ131050 TLF131050 TVB131050 UEX131050 UOT131050 UYP131050 VIL131050 VSH131050 WCD131050 WLZ131050 WVV131050 J196586 JJ196586 TF196586 ADB196586 AMX196586 AWT196586 BGP196586 BQL196586 CAH196586 CKD196586 CTZ196586 DDV196586 DNR196586 DXN196586 EHJ196586 ERF196586 FBB196586 FKX196586 FUT196586 GEP196586 GOL196586 GYH196586 HID196586 HRZ196586 IBV196586 ILR196586 IVN196586 JFJ196586 JPF196586 JZB196586 KIX196586 KST196586 LCP196586 LML196586 LWH196586 MGD196586 MPZ196586 MZV196586 NJR196586 NTN196586 ODJ196586 ONF196586 OXB196586 PGX196586 PQT196586 QAP196586 QKL196586 QUH196586 RED196586 RNZ196586 RXV196586 SHR196586 SRN196586 TBJ196586 TLF196586 TVB196586 UEX196586 UOT196586 UYP196586 VIL196586 VSH196586 WCD196586 WLZ196586 WVV196586 J262122 JJ262122 TF262122 ADB262122 AMX262122 AWT262122 BGP262122 BQL262122 CAH262122 CKD262122 CTZ262122 DDV262122 DNR262122 DXN262122 EHJ262122 ERF262122 FBB262122 FKX262122 FUT262122 GEP262122 GOL262122 GYH262122 HID262122 HRZ262122 IBV262122 ILR262122 IVN262122 JFJ262122 JPF262122 JZB262122 KIX262122 KST262122 LCP262122 LML262122 LWH262122 MGD262122 MPZ262122 MZV262122 NJR262122 NTN262122 ODJ262122 ONF262122 OXB262122 PGX262122 PQT262122 QAP262122 QKL262122 QUH262122 RED262122 RNZ262122 RXV262122 SHR262122 SRN262122 TBJ262122 TLF262122 TVB262122 UEX262122 UOT262122 UYP262122 VIL262122 VSH262122 WCD262122 WLZ262122 WVV262122 J327658 JJ327658 TF327658 ADB327658 AMX327658 AWT327658 BGP327658 BQL327658 CAH327658 CKD327658 CTZ327658 DDV327658 DNR327658 DXN327658 EHJ327658 ERF327658 FBB327658 FKX327658 FUT327658 GEP327658 GOL327658 GYH327658 HID327658 HRZ327658 IBV327658 ILR327658 IVN327658 JFJ327658 JPF327658 JZB327658 KIX327658 KST327658 LCP327658 LML327658 LWH327658 MGD327658 MPZ327658 MZV327658 NJR327658 NTN327658 ODJ327658 ONF327658 OXB327658 PGX327658 PQT327658 QAP327658 QKL327658 QUH327658 RED327658 RNZ327658 RXV327658 SHR327658 SRN327658 TBJ327658 TLF327658 TVB327658 UEX327658 UOT327658 UYP327658 VIL327658 VSH327658 WCD327658 WLZ327658 WVV327658 J393194 JJ393194 TF393194 ADB393194 AMX393194 AWT393194 BGP393194 BQL393194 CAH393194 CKD393194 CTZ393194 DDV393194 DNR393194 DXN393194 EHJ393194 ERF393194 FBB393194 FKX393194 FUT393194 GEP393194 GOL393194 GYH393194 HID393194 HRZ393194 IBV393194 ILR393194 IVN393194 JFJ393194 JPF393194 JZB393194 KIX393194 KST393194 LCP393194 LML393194 LWH393194 MGD393194 MPZ393194 MZV393194 NJR393194 NTN393194 ODJ393194 ONF393194 OXB393194 PGX393194 PQT393194 QAP393194 QKL393194 QUH393194 RED393194 RNZ393194 RXV393194 SHR393194 SRN393194 TBJ393194 TLF393194 TVB393194 UEX393194 UOT393194 UYP393194 VIL393194 VSH393194 WCD393194 WLZ393194 WVV393194 J458730 JJ458730 TF458730 ADB458730 AMX458730 AWT458730 BGP458730 BQL458730 CAH458730 CKD458730 CTZ458730 DDV458730 DNR458730 DXN458730 EHJ458730 ERF458730 FBB458730 FKX458730 FUT458730 GEP458730 GOL458730 GYH458730 HID458730 HRZ458730 IBV458730 ILR458730 IVN458730 JFJ458730 JPF458730 JZB458730 KIX458730 KST458730 LCP458730 LML458730 LWH458730 MGD458730 MPZ458730 MZV458730 NJR458730 NTN458730 ODJ458730 ONF458730 OXB458730 PGX458730 PQT458730 QAP458730 QKL458730 QUH458730 RED458730 RNZ458730 RXV458730 SHR458730 SRN458730 TBJ458730 TLF458730 TVB458730 UEX458730 UOT458730 UYP458730 VIL458730 VSH458730 WCD458730 WLZ458730 WVV458730 J524266 JJ524266 TF524266 ADB524266 AMX524266 AWT524266 BGP524266 BQL524266 CAH524266 CKD524266 CTZ524266 DDV524266 DNR524266 DXN524266 EHJ524266 ERF524266 FBB524266 FKX524266 FUT524266 GEP524266 GOL524266 GYH524266 HID524266 HRZ524266 IBV524266 ILR524266 IVN524266 JFJ524266 JPF524266 JZB524266 KIX524266 KST524266 LCP524266 LML524266 LWH524266 MGD524266 MPZ524266 MZV524266 NJR524266 NTN524266 ODJ524266 ONF524266 OXB524266 PGX524266 PQT524266 QAP524266 QKL524266 QUH524266 RED524266 RNZ524266 RXV524266 SHR524266 SRN524266 TBJ524266 TLF524266 TVB524266 UEX524266 UOT524266 UYP524266 VIL524266 VSH524266 WCD524266 WLZ524266 WVV524266 J589802 JJ589802 TF589802 ADB589802 AMX589802 AWT589802 BGP589802 BQL589802 CAH589802 CKD589802 CTZ589802 DDV589802 DNR589802 DXN589802 EHJ589802 ERF589802 FBB589802 FKX589802 FUT589802 GEP589802 GOL589802 GYH589802 HID589802 HRZ589802 IBV589802 ILR589802 IVN589802 JFJ589802 JPF589802 JZB589802 KIX589802 KST589802 LCP589802 LML589802 LWH589802 MGD589802 MPZ589802 MZV589802 NJR589802 NTN589802 ODJ589802 ONF589802 OXB589802 PGX589802 PQT589802 QAP589802 QKL589802 QUH589802 RED589802 RNZ589802 RXV589802 SHR589802 SRN589802 TBJ589802 TLF589802 TVB589802 UEX589802 UOT589802 UYP589802 VIL589802 VSH589802 WCD589802 WLZ589802 WVV589802 J655338 JJ655338 TF655338 ADB655338 AMX655338 AWT655338 BGP655338 BQL655338 CAH655338 CKD655338 CTZ655338 DDV655338 DNR655338 DXN655338 EHJ655338 ERF655338 FBB655338 FKX655338 FUT655338 GEP655338 GOL655338 GYH655338 HID655338 HRZ655338 IBV655338 ILR655338 IVN655338 JFJ655338 JPF655338 JZB655338 KIX655338 KST655338 LCP655338 LML655338 LWH655338 MGD655338 MPZ655338 MZV655338 NJR655338 NTN655338 ODJ655338 ONF655338 OXB655338 PGX655338 PQT655338 QAP655338 QKL655338 QUH655338 RED655338 RNZ655338 RXV655338 SHR655338 SRN655338 TBJ655338 TLF655338 TVB655338 UEX655338 UOT655338 UYP655338 VIL655338 VSH655338 WCD655338 WLZ655338 WVV655338 J720874 JJ720874 TF720874 ADB720874 AMX720874 AWT720874 BGP720874 BQL720874 CAH720874 CKD720874 CTZ720874 DDV720874 DNR720874 DXN720874 EHJ720874 ERF720874 FBB720874 FKX720874 FUT720874 GEP720874 GOL720874 GYH720874 HID720874 HRZ720874 IBV720874 ILR720874 IVN720874 JFJ720874 JPF720874 JZB720874 KIX720874 KST720874 LCP720874 LML720874 LWH720874 MGD720874 MPZ720874 MZV720874 NJR720874 NTN720874 ODJ720874 ONF720874 OXB720874 PGX720874 PQT720874 QAP720874 QKL720874 QUH720874 RED720874 RNZ720874 RXV720874 SHR720874 SRN720874 TBJ720874 TLF720874 TVB720874 UEX720874 UOT720874 UYP720874 VIL720874 VSH720874 WCD720874 WLZ720874 WVV720874 J786410 JJ786410 TF786410 ADB786410 AMX786410 AWT786410 BGP786410 BQL786410 CAH786410 CKD786410 CTZ786410 DDV786410 DNR786410 DXN786410 EHJ786410 ERF786410 FBB786410 FKX786410 FUT786410 GEP786410 GOL786410 GYH786410 HID786410 HRZ786410 IBV786410 ILR786410 IVN786410 JFJ786410 JPF786410 JZB786410 KIX786410 KST786410 LCP786410 LML786410 LWH786410 MGD786410 MPZ786410 MZV786410 NJR786410 NTN786410 ODJ786410 ONF786410 OXB786410 PGX786410 PQT786410 QAP786410 QKL786410 QUH786410 RED786410 RNZ786410 RXV786410 SHR786410 SRN786410 TBJ786410 TLF786410 TVB786410 UEX786410 UOT786410 UYP786410 VIL786410 VSH786410 WCD786410 WLZ786410 WVV786410 J851946 JJ851946 TF851946 ADB851946 AMX851946 AWT851946 BGP851946 BQL851946 CAH851946 CKD851946 CTZ851946 DDV851946 DNR851946 DXN851946 EHJ851946 ERF851946 FBB851946 FKX851946 FUT851946 GEP851946 GOL851946 GYH851946 HID851946 HRZ851946 IBV851946 ILR851946 IVN851946 JFJ851946 JPF851946 JZB851946 KIX851946 KST851946 LCP851946 LML851946 LWH851946 MGD851946 MPZ851946 MZV851946 NJR851946 NTN851946 ODJ851946 ONF851946 OXB851946 PGX851946 PQT851946 QAP851946 QKL851946 QUH851946 RED851946 RNZ851946 RXV851946 SHR851946 SRN851946 TBJ851946 TLF851946 TVB851946 UEX851946 UOT851946 UYP851946 VIL851946 VSH851946 WCD851946 WLZ851946 WVV851946 J917482 JJ917482 TF917482 ADB917482 AMX917482 AWT917482 BGP917482 BQL917482 CAH917482 CKD917482 CTZ917482 DDV917482 DNR917482 DXN917482 EHJ917482 ERF917482 FBB917482 FKX917482 FUT917482 GEP917482 GOL917482 GYH917482 HID917482 HRZ917482 IBV917482 ILR917482 IVN917482 JFJ917482 JPF917482 JZB917482 KIX917482 KST917482 LCP917482 LML917482 LWH917482 MGD917482 MPZ917482 MZV917482 NJR917482 NTN917482 ODJ917482 ONF917482 OXB917482 PGX917482 PQT917482 QAP917482 QKL917482 QUH917482 RED917482 RNZ917482 RXV917482 SHR917482 SRN917482 TBJ917482 TLF917482 TVB917482 UEX917482 UOT917482 UYP917482 VIL917482 VSH917482 WCD917482 WLZ917482 WVV917482 J983018 JJ983018 TF983018 ADB983018 AMX983018 AWT983018 BGP983018 BQL983018 CAH983018 CKD983018 CTZ983018 DDV983018 DNR983018 DXN983018 EHJ983018 ERF983018 FBB983018 FKX983018 FUT983018 GEP983018 GOL983018 GYH983018 HID983018 HRZ983018 IBV983018 ILR983018 IVN983018 JFJ983018 JPF983018 JZB983018 KIX983018 KST983018 LCP983018 LML983018 LWH983018 MGD983018 MPZ983018 MZV983018 NJR983018 NTN983018 ODJ983018 ONF983018 OXB983018 PGX983018 PQT983018 QAP983018 QKL983018 QUH983018 RED983018 RNZ983018 RXV983018 SHR983018 SRN983018 TBJ983018 TLF983018 TVB983018 UEX983018 UOT983018 UYP983018 VIL983018 VSH983018 WCD983018 WLZ983018 WVV983018 RNX983014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J65516 JJ65516 TF65516 ADB65516 AMX65516 AWT65516 BGP65516 BQL65516 CAH65516 CKD65516 CTZ65516 DDV65516 DNR65516 DXN65516 EHJ65516 ERF65516 FBB65516 FKX65516 FUT65516 GEP65516 GOL65516 GYH65516 HID65516 HRZ65516 IBV65516 ILR65516 IVN65516 JFJ65516 JPF65516 JZB65516 KIX65516 KST65516 LCP65516 LML65516 LWH65516 MGD65516 MPZ65516 MZV65516 NJR65516 NTN65516 ODJ65516 ONF65516 OXB65516 PGX65516 PQT65516 QAP65516 QKL65516 QUH65516 RED65516 RNZ65516 RXV65516 SHR65516 SRN65516 TBJ65516 TLF65516 TVB65516 UEX65516 UOT65516 UYP65516 VIL65516 VSH65516 WCD65516 WLZ65516 WVV65516 J131052 JJ131052 TF131052 ADB131052 AMX131052 AWT131052 BGP131052 BQL131052 CAH131052 CKD131052 CTZ131052 DDV131052 DNR131052 DXN131052 EHJ131052 ERF131052 FBB131052 FKX131052 FUT131052 GEP131052 GOL131052 GYH131052 HID131052 HRZ131052 IBV131052 ILR131052 IVN131052 JFJ131052 JPF131052 JZB131052 KIX131052 KST131052 LCP131052 LML131052 LWH131052 MGD131052 MPZ131052 MZV131052 NJR131052 NTN131052 ODJ131052 ONF131052 OXB131052 PGX131052 PQT131052 QAP131052 QKL131052 QUH131052 RED131052 RNZ131052 RXV131052 SHR131052 SRN131052 TBJ131052 TLF131052 TVB131052 UEX131052 UOT131052 UYP131052 VIL131052 VSH131052 WCD131052 WLZ131052 WVV131052 J196588 JJ196588 TF196588 ADB196588 AMX196588 AWT196588 BGP196588 BQL196588 CAH196588 CKD196588 CTZ196588 DDV196588 DNR196588 DXN196588 EHJ196588 ERF196588 FBB196588 FKX196588 FUT196588 GEP196588 GOL196588 GYH196588 HID196588 HRZ196588 IBV196588 ILR196588 IVN196588 JFJ196588 JPF196588 JZB196588 KIX196588 KST196588 LCP196588 LML196588 LWH196588 MGD196588 MPZ196588 MZV196588 NJR196588 NTN196588 ODJ196588 ONF196588 OXB196588 PGX196588 PQT196588 QAP196588 QKL196588 QUH196588 RED196588 RNZ196588 RXV196588 SHR196588 SRN196588 TBJ196588 TLF196588 TVB196588 UEX196588 UOT196588 UYP196588 VIL196588 VSH196588 WCD196588 WLZ196588 WVV196588 J262124 JJ262124 TF262124 ADB262124 AMX262124 AWT262124 BGP262124 BQL262124 CAH262124 CKD262124 CTZ262124 DDV262124 DNR262124 DXN262124 EHJ262124 ERF262124 FBB262124 FKX262124 FUT262124 GEP262124 GOL262124 GYH262124 HID262124 HRZ262124 IBV262124 ILR262124 IVN262124 JFJ262124 JPF262124 JZB262124 KIX262124 KST262124 LCP262124 LML262124 LWH262124 MGD262124 MPZ262124 MZV262124 NJR262124 NTN262124 ODJ262124 ONF262124 OXB262124 PGX262124 PQT262124 QAP262124 QKL262124 QUH262124 RED262124 RNZ262124 RXV262124 SHR262124 SRN262124 TBJ262124 TLF262124 TVB262124 UEX262124 UOT262124 UYP262124 VIL262124 VSH262124 WCD262124 WLZ262124 WVV262124 J327660 JJ327660 TF327660 ADB327660 AMX327660 AWT327660 BGP327660 BQL327660 CAH327660 CKD327660 CTZ327660 DDV327660 DNR327660 DXN327660 EHJ327660 ERF327660 FBB327660 FKX327660 FUT327660 GEP327660 GOL327660 GYH327660 HID327660 HRZ327660 IBV327660 ILR327660 IVN327660 JFJ327660 JPF327660 JZB327660 KIX327660 KST327660 LCP327660 LML327660 LWH327660 MGD327660 MPZ327660 MZV327660 NJR327660 NTN327660 ODJ327660 ONF327660 OXB327660 PGX327660 PQT327660 QAP327660 QKL327660 QUH327660 RED327660 RNZ327660 RXV327660 SHR327660 SRN327660 TBJ327660 TLF327660 TVB327660 UEX327660 UOT327660 UYP327660 VIL327660 VSH327660 WCD327660 WLZ327660 WVV327660 J393196 JJ393196 TF393196 ADB393196 AMX393196 AWT393196 BGP393196 BQL393196 CAH393196 CKD393196 CTZ393196 DDV393196 DNR393196 DXN393196 EHJ393196 ERF393196 FBB393196 FKX393196 FUT393196 GEP393196 GOL393196 GYH393196 HID393196 HRZ393196 IBV393196 ILR393196 IVN393196 JFJ393196 JPF393196 JZB393196 KIX393196 KST393196 LCP393196 LML393196 LWH393196 MGD393196 MPZ393196 MZV393196 NJR393196 NTN393196 ODJ393196 ONF393196 OXB393196 PGX393196 PQT393196 QAP393196 QKL393196 QUH393196 RED393196 RNZ393196 RXV393196 SHR393196 SRN393196 TBJ393196 TLF393196 TVB393196 UEX393196 UOT393196 UYP393196 VIL393196 VSH393196 WCD393196 WLZ393196 WVV393196 J458732 JJ458732 TF458732 ADB458732 AMX458732 AWT458732 BGP458732 BQL458732 CAH458732 CKD458732 CTZ458732 DDV458732 DNR458732 DXN458732 EHJ458732 ERF458732 FBB458732 FKX458732 FUT458732 GEP458732 GOL458732 GYH458732 HID458732 HRZ458732 IBV458732 ILR458732 IVN458732 JFJ458732 JPF458732 JZB458732 KIX458732 KST458732 LCP458732 LML458732 LWH458732 MGD458732 MPZ458732 MZV458732 NJR458732 NTN458732 ODJ458732 ONF458732 OXB458732 PGX458732 PQT458732 QAP458732 QKL458732 QUH458732 RED458732 RNZ458732 RXV458732 SHR458732 SRN458732 TBJ458732 TLF458732 TVB458732 UEX458732 UOT458732 UYP458732 VIL458732 VSH458732 WCD458732 WLZ458732 WVV458732 J524268 JJ524268 TF524268 ADB524268 AMX524268 AWT524268 BGP524268 BQL524268 CAH524268 CKD524268 CTZ524268 DDV524268 DNR524268 DXN524268 EHJ524268 ERF524268 FBB524268 FKX524268 FUT524268 GEP524268 GOL524268 GYH524268 HID524268 HRZ524268 IBV524268 ILR524268 IVN524268 JFJ524268 JPF524268 JZB524268 KIX524268 KST524268 LCP524268 LML524268 LWH524268 MGD524268 MPZ524268 MZV524268 NJR524268 NTN524268 ODJ524268 ONF524268 OXB524268 PGX524268 PQT524268 QAP524268 QKL524268 QUH524268 RED524268 RNZ524268 RXV524268 SHR524268 SRN524268 TBJ524268 TLF524268 TVB524268 UEX524268 UOT524268 UYP524268 VIL524268 VSH524268 WCD524268 WLZ524268 WVV524268 J589804 JJ589804 TF589804 ADB589804 AMX589804 AWT589804 BGP589804 BQL589804 CAH589804 CKD589804 CTZ589804 DDV589804 DNR589804 DXN589804 EHJ589804 ERF589804 FBB589804 FKX589804 FUT589804 GEP589804 GOL589804 GYH589804 HID589804 HRZ589804 IBV589804 ILR589804 IVN589804 JFJ589804 JPF589804 JZB589804 KIX589804 KST589804 LCP589804 LML589804 LWH589804 MGD589804 MPZ589804 MZV589804 NJR589804 NTN589804 ODJ589804 ONF589804 OXB589804 PGX589804 PQT589804 QAP589804 QKL589804 QUH589804 RED589804 RNZ589804 RXV589804 SHR589804 SRN589804 TBJ589804 TLF589804 TVB589804 UEX589804 UOT589804 UYP589804 VIL589804 VSH589804 WCD589804 WLZ589804 WVV589804 J655340 JJ655340 TF655340 ADB655340 AMX655340 AWT655340 BGP655340 BQL655340 CAH655340 CKD655340 CTZ655340 DDV655340 DNR655340 DXN655340 EHJ655340 ERF655340 FBB655340 FKX655340 FUT655340 GEP655340 GOL655340 GYH655340 HID655340 HRZ655340 IBV655340 ILR655340 IVN655340 JFJ655340 JPF655340 JZB655340 KIX655340 KST655340 LCP655340 LML655340 LWH655340 MGD655340 MPZ655340 MZV655340 NJR655340 NTN655340 ODJ655340 ONF655340 OXB655340 PGX655340 PQT655340 QAP655340 QKL655340 QUH655340 RED655340 RNZ655340 RXV655340 SHR655340 SRN655340 TBJ655340 TLF655340 TVB655340 UEX655340 UOT655340 UYP655340 VIL655340 VSH655340 WCD655340 WLZ655340 WVV655340 J720876 JJ720876 TF720876 ADB720876 AMX720876 AWT720876 BGP720876 BQL720876 CAH720876 CKD720876 CTZ720876 DDV720876 DNR720876 DXN720876 EHJ720876 ERF720876 FBB720876 FKX720876 FUT720876 GEP720876 GOL720876 GYH720876 HID720876 HRZ720876 IBV720876 ILR720876 IVN720876 JFJ720876 JPF720876 JZB720876 KIX720876 KST720876 LCP720876 LML720876 LWH720876 MGD720876 MPZ720876 MZV720876 NJR720876 NTN720876 ODJ720876 ONF720876 OXB720876 PGX720876 PQT720876 QAP720876 QKL720876 QUH720876 RED720876 RNZ720876 RXV720876 SHR720876 SRN720876 TBJ720876 TLF720876 TVB720876 UEX720876 UOT720876 UYP720876 VIL720876 VSH720876 WCD720876 WLZ720876 WVV720876 J786412 JJ786412 TF786412 ADB786412 AMX786412 AWT786412 BGP786412 BQL786412 CAH786412 CKD786412 CTZ786412 DDV786412 DNR786412 DXN786412 EHJ786412 ERF786412 FBB786412 FKX786412 FUT786412 GEP786412 GOL786412 GYH786412 HID786412 HRZ786412 IBV786412 ILR786412 IVN786412 JFJ786412 JPF786412 JZB786412 KIX786412 KST786412 LCP786412 LML786412 LWH786412 MGD786412 MPZ786412 MZV786412 NJR786412 NTN786412 ODJ786412 ONF786412 OXB786412 PGX786412 PQT786412 QAP786412 QKL786412 QUH786412 RED786412 RNZ786412 RXV786412 SHR786412 SRN786412 TBJ786412 TLF786412 TVB786412 UEX786412 UOT786412 UYP786412 VIL786412 VSH786412 WCD786412 WLZ786412 WVV786412 J851948 JJ851948 TF851948 ADB851948 AMX851948 AWT851948 BGP851948 BQL851948 CAH851948 CKD851948 CTZ851948 DDV851948 DNR851948 DXN851948 EHJ851948 ERF851948 FBB851948 FKX851948 FUT851948 GEP851948 GOL851948 GYH851948 HID851948 HRZ851948 IBV851948 ILR851948 IVN851948 JFJ851948 JPF851948 JZB851948 KIX851948 KST851948 LCP851948 LML851948 LWH851948 MGD851948 MPZ851948 MZV851948 NJR851948 NTN851948 ODJ851948 ONF851948 OXB851948 PGX851948 PQT851948 QAP851948 QKL851948 QUH851948 RED851948 RNZ851948 RXV851948 SHR851948 SRN851948 TBJ851948 TLF851948 TVB851948 UEX851948 UOT851948 UYP851948 VIL851948 VSH851948 WCD851948 WLZ851948 WVV851948 J917484 JJ917484 TF917484 ADB917484 AMX917484 AWT917484 BGP917484 BQL917484 CAH917484 CKD917484 CTZ917484 DDV917484 DNR917484 DXN917484 EHJ917484 ERF917484 FBB917484 FKX917484 FUT917484 GEP917484 GOL917484 GYH917484 HID917484 HRZ917484 IBV917484 ILR917484 IVN917484 JFJ917484 JPF917484 JZB917484 KIX917484 KST917484 LCP917484 LML917484 LWH917484 MGD917484 MPZ917484 MZV917484 NJR917484 NTN917484 ODJ917484 ONF917484 OXB917484 PGX917484 PQT917484 QAP917484 QKL917484 QUH917484 RED917484 RNZ917484 RXV917484 SHR917484 SRN917484 TBJ917484 TLF917484 TVB917484 UEX917484 UOT917484 UYP917484 VIL917484 VSH917484 WCD917484 WLZ917484 WVV917484 J983020 JJ983020 TF983020 ADB983020 AMX983020 AWT983020 BGP983020 BQL983020 CAH983020 CKD983020 CTZ983020 DDV983020 DNR983020 DXN983020 EHJ983020 ERF983020 FBB983020 FKX983020 FUT983020 GEP983020 GOL983020 GYH983020 HID983020 HRZ983020 IBV983020 ILR983020 IVN983020 JFJ983020 JPF983020 JZB983020 KIX983020 KST983020 LCP983020 LML983020 LWH983020 MGD983020 MPZ983020 MZV983020 NJR983020 NTN983020 ODJ983020 ONF983020 OXB983020 PGX983020 PQT983020 QAP983020 QKL983020 QUH983020 RED983020 RNZ983020 RXV983020 SHR983020 SRN983020 TBJ983020 TLF983020 TVB983020 UEX983020 UOT983020 UYP983020 VIL983020 VSH983020 WCD983020 WLZ983020 WVV983020 RXT983014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H65512 JH65512 TD65512 ACZ65512 AMV65512 AWR65512 BGN65512 BQJ65512 CAF65512 CKB65512 CTX65512 DDT65512 DNP65512 DXL65512 EHH65512 ERD65512 FAZ65512 FKV65512 FUR65512 GEN65512 GOJ65512 GYF65512 HIB65512 HRX65512 IBT65512 ILP65512 IVL65512 JFH65512 JPD65512 JYZ65512 KIV65512 KSR65512 LCN65512 LMJ65512 LWF65512 MGB65512 MPX65512 MZT65512 NJP65512 NTL65512 ODH65512 OND65512 OWZ65512 PGV65512 PQR65512 QAN65512 QKJ65512 QUF65512 REB65512 RNX65512 RXT65512 SHP65512 SRL65512 TBH65512 TLD65512 TUZ65512 UEV65512 UOR65512 UYN65512 VIJ65512 VSF65512 WCB65512 WLX65512 WVT65512 H131048 JH131048 TD131048 ACZ131048 AMV131048 AWR131048 BGN131048 BQJ131048 CAF131048 CKB131048 CTX131048 DDT131048 DNP131048 DXL131048 EHH131048 ERD131048 FAZ131048 FKV131048 FUR131048 GEN131048 GOJ131048 GYF131048 HIB131048 HRX131048 IBT131048 ILP131048 IVL131048 JFH131048 JPD131048 JYZ131048 KIV131048 KSR131048 LCN131048 LMJ131048 LWF131048 MGB131048 MPX131048 MZT131048 NJP131048 NTL131048 ODH131048 OND131048 OWZ131048 PGV131048 PQR131048 QAN131048 QKJ131048 QUF131048 REB131048 RNX131048 RXT131048 SHP131048 SRL131048 TBH131048 TLD131048 TUZ131048 UEV131048 UOR131048 UYN131048 VIJ131048 VSF131048 WCB131048 WLX131048 WVT131048 H196584 JH196584 TD196584 ACZ196584 AMV196584 AWR196584 BGN196584 BQJ196584 CAF196584 CKB196584 CTX196584 DDT196584 DNP196584 DXL196584 EHH196584 ERD196584 FAZ196584 FKV196584 FUR196584 GEN196584 GOJ196584 GYF196584 HIB196584 HRX196584 IBT196584 ILP196584 IVL196584 JFH196584 JPD196584 JYZ196584 KIV196584 KSR196584 LCN196584 LMJ196584 LWF196584 MGB196584 MPX196584 MZT196584 NJP196584 NTL196584 ODH196584 OND196584 OWZ196584 PGV196584 PQR196584 QAN196584 QKJ196584 QUF196584 REB196584 RNX196584 RXT196584 SHP196584 SRL196584 TBH196584 TLD196584 TUZ196584 UEV196584 UOR196584 UYN196584 VIJ196584 VSF196584 WCB196584 WLX196584 WVT196584 H262120 JH262120 TD262120 ACZ262120 AMV262120 AWR262120 BGN262120 BQJ262120 CAF262120 CKB262120 CTX262120 DDT262120 DNP262120 DXL262120 EHH262120 ERD262120 FAZ262120 FKV262120 FUR262120 GEN262120 GOJ262120 GYF262120 HIB262120 HRX262120 IBT262120 ILP262120 IVL262120 JFH262120 JPD262120 JYZ262120 KIV262120 KSR262120 LCN262120 LMJ262120 LWF262120 MGB262120 MPX262120 MZT262120 NJP262120 NTL262120 ODH262120 OND262120 OWZ262120 PGV262120 PQR262120 QAN262120 QKJ262120 QUF262120 REB262120 RNX262120 RXT262120 SHP262120 SRL262120 TBH262120 TLD262120 TUZ262120 UEV262120 UOR262120 UYN262120 VIJ262120 VSF262120 WCB262120 WLX262120 WVT262120 H327656 JH327656 TD327656 ACZ327656 AMV327656 AWR327656 BGN327656 BQJ327656 CAF327656 CKB327656 CTX327656 DDT327656 DNP327656 DXL327656 EHH327656 ERD327656 FAZ327656 FKV327656 FUR327656 GEN327656 GOJ327656 GYF327656 HIB327656 HRX327656 IBT327656 ILP327656 IVL327656 JFH327656 JPD327656 JYZ327656 KIV327656 KSR327656 LCN327656 LMJ327656 LWF327656 MGB327656 MPX327656 MZT327656 NJP327656 NTL327656 ODH327656 OND327656 OWZ327656 PGV327656 PQR327656 QAN327656 QKJ327656 QUF327656 REB327656 RNX327656 RXT327656 SHP327656 SRL327656 TBH327656 TLD327656 TUZ327656 UEV327656 UOR327656 UYN327656 VIJ327656 VSF327656 WCB327656 WLX327656 WVT327656 H393192 JH393192 TD393192 ACZ393192 AMV393192 AWR393192 BGN393192 BQJ393192 CAF393192 CKB393192 CTX393192 DDT393192 DNP393192 DXL393192 EHH393192 ERD393192 FAZ393192 FKV393192 FUR393192 GEN393192 GOJ393192 GYF393192 HIB393192 HRX393192 IBT393192 ILP393192 IVL393192 JFH393192 JPD393192 JYZ393192 KIV393192 KSR393192 LCN393192 LMJ393192 LWF393192 MGB393192 MPX393192 MZT393192 NJP393192 NTL393192 ODH393192 OND393192 OWZ393192 PGV393192 PQR393192 QAN393192 QKJ393192 QUF393192 REB393192 RNX393192 RXT393192 SHP393192 SRL393192 TBH393192 TLD393192 TUZ393192 UEV393192 UOR393192 UYN393192 VIJ393192 VSF393192 WCB393192 WLX393192 WVT393192 H458728 JH458728 TD458728 ACZ458728 AMV458728 AWR458728 BGN458728 BQJ458728 CAF458728 CKB458728 CTX458728 DDT458728 DNP458728 DXL458728 EHH458728 ERD458728 FAZ458728 FKV458728 FUR458728 GEN458728 GOJ458728 GYF458728 HIB458728 HRX458728 IBT458728 ILP458728 IVL458728 JFH458728 JPD458728 JYZ458728 KIV458728 KSR458728 LCN458728 LMJ458728 LWF458728 MGB458728 MPX458728 MZT458728 NJP458728 NTL458728 ODH458728 OND458728 OWZ458728 PGV458728 PQR458728 QAN458728 QKJ458728 QUF458728 REB458728 RNX458728 RXT458728 SHP458728 SRL458728 TBH458728 TLD458728 TUZ458728 UEV458728 UOR458728 UYN458728 VIJ458728 VSF458728 WCB458728 WLX458728 WVT458728 H524264 JH524264 TD524264 ACZ524264 AMV524264 AWR524264 BGN524264 BQJ524264 CAF524264 CKB524264 CTX524264 DDT524264 DNP524264 DXL524264 EHH524264 ERD524264 FAZ524264 FKV524264 FUR524264 GEN524264 GOJ524264 GYF524264 HIB524264 HRX524264 IBT524264 ILP524264 IVL524264 JFH524264 JPD524264 JYZ524264 KIV524264 KSR524264 LCN524264 LMJ524264 LWF524264 MGB524264 MPX524264 MZT524264 NJP524264 NTL524264 ODH524264 OND524264 OWZ524264 PGV524264 PQR524264 QAN524264 QKJ524264 QUF524264 REB524264 RNX524264 RXT524264 SHP524264 SRL524264 TBH524264 TLD524264 TUZ524264 UEV524264 UOR524264 UYN524264 VIJ524264 VSF524264 WCB524264 WLX524264 WVT524264 H589800 JH589800 TD589800 ACZ589800 AMV589800 AWR589800 BGN589800 BQJ589800 CAF589800 CKB589800 CTX589800 DDT589800 DNP589800 DXL589800 EHH589800 ERD589800 FAZ589800 FKV589800 FUR589800 GEN589800 GOJ589800 GYF589800 HIB589800 HRX589800 IBT589800 ILP589800 IVL589800 JFH589800 JPD589800 JYZ589800 KIV589800 KSR589800 LCN589800 LMJ589800 LWF589800 MGB589800 MPX589800 MZT589800 NJP589800 NTL589800 ODH589800 OND589800 OWZ589800 PGV589800 PQR589800 QAN589800 QKJ589800 QUF589800 REB589800 RNX589800 RXT589800 SHP589800 SRL589800 TBH589800 TLD589800 TUZ589800 UEV589800 UOR589800 UYN589800 VIJ589800 VSF589800 WCB589800 WLX589800 WVT589800 H655336 JH655336 TD655336 ACZ655336 AMV655336 AWR655336 BGN655336 BQJ655336 CAF655336 CKB655336 CTX655336 DDT655336 DNP655336 DXL655336 EHH655336 ERD655336 FAZ655336 FKV655336 FUR655336 GEN655336 GOJ655336 GYF655336 HIB655336 HRX655336 IBT655336 ILP655336 IVL655336 JFH655336 JPD655336 JYZ655336 KIV655336 KSR655336 LCN655336 LMJ655336 LWF655336 MGB655336 MPX655336 MZT655336 NJP655336 NTL655336 ODH655336 OND655336 OWZ655336 PGV655336 PQR655336 QAN655336 QKJ655336 QUF655336 REB655336 RNX655336 RXT655336 SHP655336 SRL655336 TBH655336 TLD655336 TUZ655336 UEV655336 UOR655336 UYN655336 VIJ655336 VSF655336 WCB655336 WLX655336 WVT655336 H720872 JH720872 TD720872 ACZ720872 AMV720872 AWR720872 BGN720872 BQJ720872 CAF720872 CKB720872 CTX720872 DDT720872 DNP720872 DXL720872 EHH720872 ERD720872 FAZ720872 FKV720872 FUR720872 GEN720872 GOJ720872 GYF720872 HIB720872 HRX720872 IBT720872 ILP720872 IVL720872 JFH720872 JPD720872 JYZ720872 KIV720872 KSR720872 LCN720872 LMJ720872 LWF720872 MGB720872 MPX720872 MZT720872 NJP720872 NTL720872 ODH720872 OND720872 OWZ720872 PGV720872 PQR720872 QAN720872 QKJ720872 QUF720872 REB720872 RNX720872 RXT720872 SHP720872 SRL720872 TBH720872 TLD720872 TUZ720872 UEV720872 UOR720872 UYN720872 VIJ720872 VSF720872 WCB720872 WLX720872 WVT720872 H786408 JH786408 TD786408 ACZ786408 AMV786408 AWR786408 BGN786408 BQJ786408 CAF786408 CKB786408 CTX786408 DDT786408 DNP786408 DXL786408 EHH786408 ERD786408 FAZ786408 FKV786408 FUR786408 GEN786408 GOJ786408 GYF786408 HIB786408 HRX786408 IBT786408 ILP786408 IVL786408 JFH786408 JPD786408 JYZ786408 KIV786408 KSR786408 LCN786408 LMJ786408 LWF786408 MGB786408 MPX786408 MZT786408 NJP786408 NTL786408 ODH786408 OND786408 OWZ786408 PGV786408 PQR786408 QAN786408 QKJ786408 QUF786408 REB786408 RNX786408 RXT786408 SHP786408 SRL786408 TBH786408 TLD786408 TUZ786408 UEV786408 UOR786408 UYN786408 VIJ786408 VSF786408 WCB786408 WLX786408 WVT786408 H851944 JH851944 TD851944 ACZ851944 AMV851944 AWR851944 BGN851944 BQJ851944 CAF851944 CKB851944 CTX851944 DDT851944 DNP851944 DXL851944 EHH851944 ERD851944 FAZ851944 FKV851944 FUR851944 GEN851944 GOJ851944 GYF851944 HIB851944 HRX851944 IBT851944 ILP851944 IVL851944 JFH851944 JPD851944 JYZ851944 KIV851944 KSR851944 LCN851944 LMJ851944 LWF851944 MGB851944 MPX851944 MZT851944 NJP851944 NTL851944 ODH851944 OND851944 OWZ851944 PGV851944 PQR851944 QAN851944 QKJ851944 QUF851944 REB851944 RNX851944 RXT851944 SHP851944 SRL851944 TBH851944 TLD851944 TUZ851944 UEV851944 UOR851944 UYN851944 VIJ851944 VSF851944 WCB851944 WLX851944 WVT851944 H917480 JH917480 TD917480 ACZ917480 AMV917480 AWR917480 BGN917480 BQJ917480 CAF917480 CKB917480 CTX917480 DDT917480 DNP917480 DXL917480 EHH917480 ERD917480 FAZ917480 FKV917480 FUR917480 GEN917480 GOJ917480 GYF917480 HIB917480 HRX917480 IBT917480 ILP917480 IVL917480 JFH917480 JPD917480 JYZ917480 KIV917480 KSR917480 LCN917480 LMJ917480 LWF917480 MGB917480 MPX917480 MZT917480 NJP917480 NTL917480 ODH917480 OND917480 OWZ917480 PGV917480 PQR917480 QAN917480 QKJ917480 QUF917480 REB917480 RNX917480 RXT917480 SHP917480 SRL917480 TBH917480 TLD917480 TUZ917480 UEV917480 UOR917480 UYN917480 VIJ917480 VSF917480 WCB917480 WLX917480 WVT917480 H983016 JH983016 TD983016 ACZ983016 AMV983016 AWR983016 BGN983016 BQJ983016 CAF983016 CKB983016 CTX983016 DDT983016 DNP983016 DXL983016 EHH983016 ERD983016 FAZ983016 FKV983016 FUR983016 GEN983016 GOJ983016 GYF983016 HIB983016 HRX983016 IBT983016 ILP983016 IVL983016 JFH983016 JPD983016 JYZ983016 KIV983016 KSR983016 LCN983016 LMJ983016 LWF983016 MGB983016 MPX983016 MZT983016 NJP983016 NTL983016 ODH983016 OND983016 OWZ983016 PGV983016 PQR983016 QAN983016 QKJ983016 QUF983016 REB983016 RNX983016 RXT983016 SHP983016 SRL983016 TBH983016 TLD983016 TUZ983016 UEV983016 UOR983016 UYN983016 VIJ983016 VSF983016 WCB983016 WLX983016 WVT983016 SHP983014 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WVR12 F65512 JF65512 TB65512 ACX65512 AMT65512 AWP65512 BGL65512 BQH65512 CAD65512 CJZ65512 CTV65512 DDR65512 DNN65512 DXJ65512 EHF65512 ERB65512 FAX65512 FKT65512 FUP65512 GEL65512 GOH65512 GYD65512 HHZ65512 HRV65512 IBR65512 ILN65512 IVJ65512 JFF65512 JPB65512 JYX65512 KIT65512 KSP65512 LCL65512 LMH65512 LWD65512 MFZ65512 MPV65512 MZR65512 NJN65512 NTJ65512 ODF65512 ONB65512 OWX65512 PGT65512 PQP65512 QAL65512 QKH65512 QUD65512 RDZ65512 RNV65512 RXR65512 SHN65512 SRJ65512 TBF65512 TLB65512 TUX65512 UET65512 UOP65512 UYL65512 VIH65512 VSD65512 WBZ65512 WLV65512 WVR65512 F131048 JF131048 TB131048 ACX131048 AMT131048 AWP131048 BGL131048 BQH131048 CAD131048 CJZ131048 CTV131048 DDR131048 DNN131048 DXJ131048 EHF131048 ERB131048 FAX131048 FKT131048 FUP131048 GEL131048 GOH131048 GYD131048 HHZ131048 HRV131048 IBR131048 ILN131048 IVJ131048 JFF131048 JPB131048 JYX131048 KIT131048 KSP131048 LCL131048 LMH131048 LWD131048 MFZ131048 MPV131048 MZR131048 NJN131048 NTJ131048 ODF131048 ONB131048 OWX131048 PGT131048 PQP131048 QAL131048 QKH131048 QUD131048 RDZ131048 RNV131048 RXR131048 SHN131048 SRJ131048 TBF131048 TLB131048 TUX131048 UET131048 UOP131048 UYL131048 VIH131048 VSD131048 WBZ131048 WLV131048 WVR131048 F196584 JF196584 TB196584 ACX196584 AMT196584 AWP196584 BGL196584 BQH196584 CAD196584 CJZ196584 CTV196584 DDR196584 DNN196584 DXJ196584 EHF196584 ERB196584 FAX196584 FKT196584 FUP196584 GEL196584 GOH196584 GYD196584 HHZ196584 HRV196584 IBR196584 ILN196584 IVJ196584 JFF196584 JPB196584 JYX196584 KIT196584 KSP196584 LCL196584 LMH196584 LWD196584 MFZ196584 MPV196584 MZR196584 NJN196584 NTJ196584 ODF196584 ONB196584 OWX196584 PGT196584 PQP196584 QAL196584 QKH196584 QUD196584 RDZ196584 RNV196584 RXR196584 SHN196584 SRJ196584 TBF196584 TLB196584 TUX196584 UET196584 UOP196584 UYL196584 VIH196584 VSD196584 WBZ196584 WLV196584 WVR196584 F262120 JF262120 TB262120 ACX262120 AMT262120 AWP262120 BGL262120 BQH262120 CAD262120 CJZ262120 CTV262120 DDR262120 DNN262120 DXJ262120 EHF262120 ERB262120 FAX262120 FKT262120 FUP262120 GEL262120 GOH262120 GYD262120 HHZ262120 HRV262120 IBR262120 ILN262120 IVJ262120 JFF262120 JPB262120 JYX262120 KIT262120 KSP262120 LCL262120 LMH262120 LWD262120 MFZ262120 MPV262120 MZR262120 NJN262120 NTJ262120 ODF262120 ONB262120 OWX262120 PGT262120 PQP262120 QAL262120 QKH262120 QUD262120 RDZ262120 RNV262120 RXR262120 SHN262120 SRJ262120 TBF262120 TLB262120 TUX262120 UET262120 UOP262120 UYL262120 VIH262120 VSD262120 WBZ262120 WLV262120 WVR262120 F327656 JF327656 TB327656 ACX327656 AMT327656 AWP327656 BGL327656 BQH327656 CAD327656 CJZ327656 CTV327656 DDR327656 DNN327656 DXJ327656 EHF327656 ERB327656 FAX327656 FKT327656 FUP327656 GEL327656 GOH327656 GYD327656 HHZ327656 HRV327656 IBR327656 ILN327656 IVJ327656 JFF327656 JPB327656 JYX327656 KIT327656 KSP327656 LCL327656 LMH327656 LWD327656 MFZ327656 MPV327656 MZR327656 NJN327656 NTJ327656 ODF327656 ONB327656 OWX327656 PGT327656 PQP327656 QAL327656 QKH327656 QUD327656 RDZ327656 RNV327656 RXR327656 SHN327656 SRJ327656 TBF327656 TLB327656 TUX327656 UET327656 UOP327656 UYL327656 VIH327656 VSD327656 WBZ327656 WLV327656 WVR327656 F393192 JF393192 TB393192 ACX393192 AMT393192 AWP393192 BGL393192 BQH393192 CAD393192 CJZ393192 CTV393192 DDR393192 DNN393192 DXJ393192 EHF393192 ERB393192 FAX393192 FKT393192 FUP393192 GEL393192 GOH393192 GYD393192 HHZ393192 HRV393192 IBR393192 ILN393192 IVJ393192 JFF393192 JPB393192 JYX393192 KIT393192 KSP393192 LCL393192 LMH393192 LWD393192 MFZ393192 MPV393192 MZR393192 NJN393192 NTJ393192 ODF393192 ONB393192 OWX393192 PGT393192 PQP393192 QAL393192 QKH393192 QUD393192 RDZ393192 RNV393192 RXR393192 SHN393192 SRJ393192 TBF393192 TLB393192 TUX393192 UET393192 UOP393192 UYL393192 VIH393192 VSD393192 WBZ393192 WLV393192 WVR393192 F458728 JF458728 TB458728 ACX458728 AMT458728 AWP458728 BGL458728 BQH458728 CAD458728 CJZ458728 CTV458728 DDR458728 DNN458728 DXJ458728 EHF458728 ERB458728 FAX458728 FKT458728 FUP458728 GEL458728 GOH458728 GYD458728 HHZ458728 HRV458728 IBR458728 ILN458728 IVJ458728 JFF458728 JPB458728 JYX458728 KIT458728 KSP458728 LCL458728 LMH458728 LWD458728 MFZ458728 MPV458728 MZR458728 NJN458728 NTJ458728 ODF458728 ONB458728 OWX458728 PGT458728 PQP458728 QAL458728 QKH458728 QUD458728 RDZ458728 RNV458728 RXR458728 SHN458728 SRJ458728 TBF458728 TLB458728 TUX458728 UET458728 UOP458728 UYL458728 VIH458728 VSD458728 WBZ458728 WLV458728 WVR458728 F524264 JF524264 TB524264 ACX524264 AMT524264 AWP524264 BGL524264 BQH524264 CAD524264 CJZ524264 CTV524264 DDR524264 DNN524264 DXJ524264 EHF524264 ERB524264 FAX524264 FKT524264 FUP524264 GEL524264 GOH524264 GYD524264 HHZ524264 HRV524264 IBR524264 ILN524264 IVJ524264 JFF524264 JPB524264 JYX524264 KIT524264 KSP524264 LCL524264 LMH524264 LWD524264 MFZ524264 MPV524264 MZR524264 NJN524264 NTJ524264 ODF524264 ONB524264 OWX524264 PGT524264 PQP524264 QAL524264 QKH524264 QUD524264 RDZ524264 RNV524264 RXR524264 SHN524264 SRJ524264 TBF524264 TLB524264 TUX524264 UET524264 UOP524264 UYL524264 VIH524264 VSD524264 WBZ524264 WLV524264 WVR524264 F589800 JF589800 TB589800 ACX589800 AMT589800 AWP589800 BGL589800 BQH589800 CAD589800 CJZ589800 CTV589800 DDR589800 DNN589800 DXJ589800 EHF589800 ERB589800 FAX589800 FKT589800 FUP589800 GEL589800 GOH589800 GYD589800 HHZ589800 HRV589800 IBR589800 ILN589800 IVJ589800 JFF589800 JPB589800 JYX589800 KIT589800 KSP589800 LCL589800 LMH589800 LWD589800 MFZ589800 MPV589800 MZR589800 NJN589800 NTJ589800 ODF589800 ONB589800 OWX589800 PGT589800 PQP589800 QAL589800 QKH589800 QUD589800 RDZ589800 RNV589800 RXR589800 SHN589800 SRJ589800 TBF589800 TLB589800 TUX589800 UET589800 UOP589800 UYL589800 VIH589800 VSD589800 WBZ589800 WLV589800 WVR589800 F655336 JF655336 TB655336 ACX655336 AMT655336 AWP655336 BGL655336 BQH655336 CAD655336 CJZ655336 CTV655336 DDR655336 DNN655336 DXJ655336 EHF655336 ERB655336 FAX655336 FKT655336 FUP655336 GEL655336 GOH655336 GYD655336 HHZ655336 HRV655336 IBR655336 ILN655336 IVJ655336 JFF655336 JPB655336 JYX655336 KIT655336 KSP655336 LCL655336 LMH655336 LWD655336 MFZ655336 MPV655336 MZR655336 NJN655336 NTJ655336 ODF655336 ONB655336 OWX655336 PGT655336 PQP655336 QAL655336 QKH655336 QUD655336 RDZ655336 RNV655336 RXR655336 SHN655336 SRJ655336 TBF655336 TLB655336 TUX655336 UET655336 UOP655336 UYL655336 VIH655336 VSD655336 WBZ655336 WLV655336 WVR655336 F720872 JF720872 TB720872 ACX720872 AMT720872 AWP720872 BGL720872 BQH720872 CAD720872 CJZ720872 CTV720872 DDR720872 DNN720872 DXJ720872 EHF720872 ERB720872 FAX720872 FKT720872 FUP720872 GEL720872 GOH720872 GYD720872 HHZ720872 HRV720872 IBR720872 ILN720872 IVJ720872 JFF720872 JPB720872 JYX720872 KIT720872 KSP720872 LCL720872 LMH720872 LWD720872 MFZ720872 MPV720872 MZR720872 NJN720872 NTJ720872 ODF720872 ONB720872 OWX720872 PGT720872 PQP720872 QAL720872 QKH720872 QUD720872 RDZ720872 RNV720872 RXR720872 SHN720872 SRJ720872 TBF720872 TLB720872 TUX720872 UET720872 UOP720872 UYL720872 VIH720872 VSD720872 WBZ720872 WLV720872 WVR720872 F786408 JF786408 TB786408 ACX786408 AMT786408 AWP786408 BGL786408 BQH786408 CAD786408 CJZ786408 CTV786408 DDR786408 DNN786408 DXJ786408 EHF786408 ERB786408 FAX786408 FKT786408 FUP786408 GEL786408 GOH786408 GYD786408 HHZ786408 HRV786408 IBR786408 ILN786408 IVJ786408 JFF786408 JPB786408 JYX786408 KIT786408 KSP786408 LCL786408 LMH786408 LWD786408 MFZ786408 MPV786408 MZR786408 NJN786408 NTJ786408 ODF786408 ONB786408 OWX786408 PGT786408 PQP786408 QAL786408 QKH786408 QUD786408 RDZ786408 RNV786408 RXR786408 SHN786408 SRJ786408 TBF786408 TLB786408 TUX786408 UET786408 UOP786408 UYL786408 VIH786408 VSD786408 WBZ786408 WLV786408 WVR786408 F851944 JF851944 TB851944 ACX851944 AMT851944 AWP851944 BGL851944 BQH851944 CAD851944 CJZ851944 CTV851944 DDR851944 DNN851944 DXJ851944 EHF851944 ERB851944 FAX851944 FKT851944 FUP851944 GEL851944 GOH851944 GYD851944 HHZ851944 HRV851944 IBR851944 ILN851944 IVJ851944 JFF851944 JPB851944 JYX851944 KIT851944 KSP851944 LCL851944 LMH851944 LWD851944 MFZ851944 MPV851944 MZR851944 NJN851944 NTJ851944 ODF851944 ONB851944 OWX851944 PGT851944 PQP851944 QAL851944 QKH851944 QUD851944 RDZ851944 RNV851944 RXR851944 SHN851944 SRJ851944 TBF851944 TLB851944 TUX851944 UET851944 UOP851944 UYL851944 VIH851944 VSD851944 WBZ851944 WLV851944 WVR851944 F917480 JF917480 TB917480 ACX917480 AMT917480 AWP917480 BGL917480 BQH917480 CAD917480 CJZ917480 CTV917480 DDR917480 DNN917480 DXJ917480 EHF917480 ERB917480 FAX917480 FKT917480 FUP917480 GEL917480 GOH917480 GYD917480 HHZ917480 HRV917480 IBR917480 ILN917480 IVJ917480 JFF917480 JPB917480 JYX917480 KIT917480 KSP917480 LCL917480 LMH917480 LWD917480 MFZ917480 MPV917480 MZR917480 NJN917480 NTJ917480 ODF917480 ONB917480 OWX917480 PGT917480 PQP917480 QAL917480 QKH917480 QUD917480 RDZ917480 RNV917480 RXR917480 SHN917480 SRJ917480 TBF917480 TLB917480 TUX917480 UET917480 UOP917480 UYL917480 VIH917480 VSD917480 WBZ917480 WLV917480 WVR917480 F983016 JF983016 TB983016 ACX983016 AMT983016 AWP983016 BGL983016 BQH983016 CAD983016 CJZ983016 CTV983016 DDR983016 DNN983016 DXJ983016 EHF983016 ERB983016 FAX983016 FKT983016 FUP983016 GEL983016 GOH983016 GYD983016 HHZ983016 HRV983016 IBR983016 ILN983016 IVJ983016 JFF983016 JPB983016 JYX983016 KIT983016 KSP983016 LCL983016 LMH983016 LWD983016 MFZ983016 MPV983016 MZR983016 NJN983016 NTJ983016 ODF983016 ONB983016 OWX983016 PGT983016 PQP983016 QAL983016 QKH983016 QUD983016 RDZ983016 RNV983016 RXR983016 SHN983016 SRJ983016 TBF983016 TLB983016 TUX983016 UET983016 UOP983016 UYL983016 VIH983016 VSD983016 WBZ983016 WLV983016 WVR983016 WCB983014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D65512 JD65512 SZ65512 ACV65512 AMR65512 AWN65512 BGJ65512 BQF65512 CAB65512 CJX65512 CTT65512 DDP65512 DNL65512 DXH65512 EHD65512 EQZ65512 FAV65512 FKR65512 FUN65512 GEJ65512 GOF65512 GYB65512 HHX65512 HRT65512 IBP65512 ILL65512 IVH65512 JFD65512 JOZ65512 JYV65512 KIR65512 KSN65512 LCJ65512 LMF65512 LWB65512 MFX65512 MPT65512 MZP65512 NJL65512 NTH65512 ODD65512 OMZ65512 OWV65512 PGR65512 PQN65512 QAJ65512 QKF65512 QUB65512 RDX65512 RNT65512 RXP65512 SHL65512 SRH65512 TBD65512 TKZ65512 TUV65512 UER65512 UON65512 UYJ65512 VIF65512 VSB65512 WBX65512 WLT65512 WVP65512 D131048 JD131048 SZ131048 ACV131048 AMR131048 AWN131048 BGJ131048 BQF131048 CAB131048 CJX131048 CTT131048 DDP131048 DNL131048 DXH131048 EHD131048 EQZ131048 FAV131048 FKR131048 FUN131048 GEJ131048 GOF131048 GYB131048 HHX131048 HRT131048 IBP131048 ILL131048 IVH131048 JFD131048 JOZ131048 JYV131048 KIR131048 KSN131048 LCJ131048 LMF131048 LWB131048 MFX131048 MPT131048 MZP131048 NJL131048 NTH131048 ODD131048 OMZ131048 OWV131048 PGR131048 PQN131048 QAJ131048 QKF131048 QUB131048 RDX131048 RNT131048 RXP131048 SHL131048 SRH131048 TBD131048 TKZ131048 TUV131048 UER131048 UON131048 UYJ131048 VIF131048 VSB131048 WBX131048 WLT131048 WVP131048 D196584 JD196584 SZ196584 ACV196584 AMR196584 AWN196584 BGJ196584 BQF196584 CAB196584 CJX196584 CTT196584 DDP196584 DNL196584 DXH196584 EHD196584 EQZ196584 FAV196584 FKR196584 FUN196584 GEJ196584 GOF196584 GYB196584 HHX196584 HRT196584 IBP196584 ILL196584 IVH196584 JFD196584 JOZ196584 JYV196584 KIR196584 KSN196584 LCJ196584 LMF196584 LWB196584 MFX196584 MPT196584 MZP196584 NJL196584 NTH196584 ODD196584 OMZ196584 OWV196584 PGR196584 PQN196584 QAJ196584 QKF196584 QUB196584 RDX196584 RNT196584 RXP196584 SHL196584 SRH196584 TBD196584 TKZ196584 TUV196584 UER196584 UON196584 UYJ196584 VIF196584 VSB196584 WBX196584 WLT196584 WVP196584 D262120 JD262120 SZ262120 ACV262120 AMR262120 AWN262120 BGJ262120 BQF262120 CAB262120 CJX262120 CTT262120 DDP262120 DNL262120 DXH262120 EHD262120 EQZ262120 FAV262120 FKR262120 FUN262120 GEJ262120 GOF262120 GYB262120 HHX262120 HRT262120 IBP262120 ILL262120 IVH262120 JFD262120 JOZ262120 JYV262120 KIR262120 KSN262120 LCJ262120 LMF262120 LWB262120 MFX262120 MPT262120 MZP262120 NJL262120 NTH262120 ODD262120 OMZ262120 OWV262120 PGR262120 PQN262120 QAJ262120 QKF262120 QUB262120 RDX262120 RNT262120 RXP262120 SHL262120 SRH262120 TBD262120 TKZ262120 TUV262120 UER262120 UON262120 UYJ262120 VIF262120 VSB262120 WBX262120 WLT262120 WVP262120 D327656 JD327656 SZ327656 ACV327656 AMR327656 AWN327656 BGJ327656 BQF327656 CAB327656 CJX327656 CTT327656 DDP327656 DNL327656 DXH327656 EHD327656 EQZ327656 FAV327656 FKR327656 FUN327656 GEJ327656 GOF327656 GYB327656 HHX327656 HRT327656 IBP327656 ILL327656 IVH327656 JFD327656 JOZ327656 JYV327656 KIR327656 KSN327656 LCJ327656 LMF327656 LWB327656 MFX327656 MPT327656 MZP327656 NJL327656 NTH327656 ODD327656 OMZ327656 OWV327656 PGR327656 PQN327656 QAJ327656 QKF327656 QUB327656 RDX327656 RNT327656 RXP327656 SHL327656 SRH327656 TBD327656 TKZ327656 TUV327656 UER327656 UON327656 UYJ327656 VIF327656 VSB327656 WBX327656 WLT327656 WVP327656 D393192 JD393192 SZ393192 ACV393192 AMR393192 AWN393192 BGJ393192 BQF393192 CAB393192 CJX393192 CTT393192 DDP393192 DNL393192 DXH393192 EHD393192 EQZ393192 FAV393192 FKR393192 FUN393192 GEJ393192 GOF393192 GYB393192 HHX393192 HRT393192 IBP393192 ILL393192 IVH393192 JFD393192 JOZ393192 JYV393192 KIR393192 KSN393192 LCJ393192 LMF393192 LWB393192 MFX393192 MPT393192 MZP393192 NJL393192 NTH393192 ODD393192 OMZ393192 OWV393192 PGR393192 PQN393192 QAJ393192 QKF393192 QUB393192 RDX393192 RNT393192 RXP393192 SHL393192 SRH393192 TBD393192 TKZ393192 TUV393192 UER393192 UON393192 UYJ393192 VIF393192 VSB393192 WBX393192 WLT393192 WVP393192 D458728 JD458728 SZ458728 ACV458728 AMR458728 AWN458728 BGJ458728 BQF458728 CAB458728 CJX458728 CTT458728 DDP458728 DNL458728 DXH458728 EHD458728 EQZ458728 FAV458728 FKR458728 FUN458728 GEJ458728 GOF458728 GYB458728 HHX458728 HRT458728 IBP458728 ILL458728 IVH458728 JFD458728 JOZ458728 JYV458728 KIR458728 KSN458728 LCJ458728 LMF458728 LWB458728 MFX458728 MPT458728 MZP458728 NJL458728 NTH458728 ODD458728 OMZ458728 OWV458728 PGR458728 PQN458728 QAJ458728 QKF458728 QUB458728 RDX458728 RNT458728 RXP458728 SHL458728 SRH458728 TBD458728 TKZ458728 TUV458728 UER458728 UON458728 UYJ458728 VIF458728 VSB458728 WBX458728 WLT458728 WVP458728 D524264 JD524264 SZ524264 ACV524264 AMR524264 AWN524264 BGJ524264 BQF524264 CAB524264 CJX524264 CTT524264 DDP524264 DNL524264 DXH524264 EHD524264 EQZ524264 FAV524264 FKR524264 FUN524264 GEJ524264 GOF524264 GYB524264 HHX524264 HRT524264 IBP524264 ILL524264 IVH524264 JFD524264 JOZ524264 JYV524264 KIR524264 KSN524264 LCJ524264 LMF524264 LWB524264 MFX524264 MPT524264 MZP524264 NJL524264 NTH524264 ODD524264 OMZ524264 OWV524264 PGR524264 PQN524264 QAJ524264 QKF524264 QUB524264 RDX524264 RNT524264 RXP524264 SHL524264 SRH524264 TBD524264 TKZ524264 TUV524264 UER524264 UON524264 UYJ524264 VIF524264 VSB524264 WBX524264 WLT524264 WVP524264 D589800 JD589800 SZ589800 ACV589800 AMR589800 AWN589800 BGJ589800 BQF589800 CAB589800 CJX589800 CTT589800 DDP589800 DNL589800 DXH589800 EHD589800 EQZ589800 FAV589800 FKR589800 FUN589800 GEJ589800 GOF589800 GYB589800 HHX589800 HRT589800 IBP589800 ILL589800 IVH589800 JFD589800 JOZ589800 JYV589800 KIR589800 KSN589800 LCJ589800 LMF589800 LWB589800 MFX589800 MPT589800 MZP589800 NJL589800 NTH589800 ODD589800 OMZ589800 OWV589800 PGR589800 PQN589800 QAJ589800 QKF589800 QUB589800 RDX589800 RNT589800 RXP589800 SHL589800 SRH589800 TBD589800 TKZ589800 TUV589800 UER589800 UON589800 UYJ589800 VIF589800 VSB589800 WBX589800 WLT589800 WVP589800 D655336 JD655336 SZ655336 ACV655336 AMR655336 AWN655336 BGJ655336 BQF655336 CAB655336 CJX655336 CTT655336 DDP655336 DNL655336 DXH655336 EHD655336 EQZ655336 FAV655336 FKR655336 FUN655336 GEJ655336 GOF655336 GYB655336 HHX655336 HRT655336 IBP655336 ILL655336 IVH655336 JFD655336 JOZ655336 JYV655336 KIR655336 KSN655336 LCJ655336 LMF655336 LWB655336 MFX655336 MPT655336 MZP655336 NJL655336 NTH655336 ODD655336 OMZ655336 OWV655336 PGR655336 PQN655336 QAJ655336 QKF655336 QUB655336 RDX655336 RNT655336 RXP655336 SHL655336 SRH655336 TBD655336 TKZ655336 TUV655336 UER655336 UON655336 UYJ655336 VIF655336 VSB655336 WBX655336 WLT655336 WVP655336 D720872 JD720872 SZ720872 ACV720872 AMR720872 AWN720872 BGJ720872 BQF720872 CAB720872 CJX720872 CTT720872 DDP720872 DNL720872 DXH720872 EHD720872 EQZ720872 FAV720872 FKR720872 FUN720872 GEJ720872 GOF720872 GYB720872 HHX720872 HRT720872 IBP720872 ILL720872 IVH720872 JFD720872 JOZ720872 JYV720872 KIR720872 KSN720872 LCJ720872 LMF720872 LWB720872 MFX720872 MPT720872 MZP720872 NJL720872 NTH720872 ODD720872 OMZ720872 OWV720872 PGR720872 PQN720872 QAJ720872 QKF720872 QUB720872 RDX720872 RNT720872 RXP720872 SHL720872 SRH720872 TBD720872 TKZ720872 TUV720872 UER720872 UON720872 UYJ720872 VIF720872 VSB720872 WBX720872 WLT720872 WVP720872 D786408 JD786408 SZ786408 ACV786408 AMR786408 AWN786408 BGJ786408 BQF786408 CAB786408 CJX786408 CTT786408 DDP786408 DNL786408 DXH786408 EHD786408 EQZ786408 FAV786408 FKR786408 FUN786408 GEJ786408 GOF786408 GYB786408 HHX786408 HRT786408 IBP786408 ILL786408 IVH786408 JFD786408 JOZ786408 JYV786408 KIR786408 KSN786408 LCJ786408 LMF786408 LWB786408 MFX786408 MPT786408 MZP786408 NJL786408 NTH786408 ODD786408 OMZ786408 OWV786408 PGR786408 PQN786408 QAJ786408 QKF786408 QUB786408 RDX786408 RNT786408 RXP786408 SHL786408 SRH786408 TBD786408 TKZ786408 TUV786408 UER786408 UON786408 UYJ786408 VIF786408 VSB786408 WBX786408 WLT786408 WVP786408 D851944 JD851944 SZ851944 ACV851944 AMR851944 AWN851944 BGJ851944 BQF851944 CAB851944 CJX851944 CTT851944 DDP851944 DNL851944 DXH851944 EHD851944 EQZ851944 FAV851944 FKR851944 FUN851944 GEJ851944 GOF851944 GYB851944 HHX851944 HRT851944 IBP851944 ILL851944 IVH851944 JFD851944 JOZ851944 JYV851944 KIR851944 KSN851944 LCJ851944 LMF851944 LWB851944 MFX851944 MPT851944 MZP851944 NJL851944 NTH851944 ODD851944 OMZ851944 OWV851944 PGR851944 PQN851944 QAJ851944 QKF851944 QUB851944 RDX851944 RNT851944 RXP851944 SHL851944 SRH851944 TBD851944 TKZ851944 TUV851944 UER851944 UON851944 UYJ851944 VIF851944 VSB851944 WBX851944 WLT851944 WVP851944 D917480 JD917480 SZ917480 ACV917480 AMR917480 AWN917480 BGJ917480 BQF917480 CAB917480 CJX917480 CTT917480 DDP917480 DNL917480 DXH917480 EHD917480 EQZ917480 FAV917480 FKR917480 FUN917480 GEJ917480 GOF917480 GYB917480 HHX917480 HRT917480 IBP917480 ILL917480 IVH917480 JFD917480 JOZ917480 JYV917480 KIR917480 KSN917480 LCJ917480 LMF917480 LWB917480 MFX917480 MPT917480 MZP917480 NJL917480 NTH917480 ODD917480 OMZ917480 OWV917480 PGR917480 PQN917480 QAJ917480 QKF917480 QUB917480 RDX917480 RNT917480 RXP917480 SHL917480 SRH917480 TBD917480 TKZ917480 TUV917480 UER917480 UON917480 UYJ917480 VIF917480 VSB917480 WBX917480 WLT917480 WVP917480 D983016 JD983016 SZ983016 ACV983016 AMR983016 AWN983016 BGJ983016 BQF983016 CAB983016 CJX983016 CTT983016 DDP983016 DNL983016 DXH983016 EHD983016 EQZ983016 FAV983016 FKR983016 FUN983016 GEJ983016 GOF983016 GYB983016 HHX983016 HRT983016 IBP983016 ILL983016 IVH983016 JFD983016 JOZ983016 JYV983016 KIR983016 KSN983016 LCJ983016 LMF983016 LWB983016 MFX983016 MPT983016 MZP983016 NJL983016 NTH983016 ODD983016 OMZ983016 OWV983016 PGR983016 PQN983016 QAJ983016 QKF983016 QUB983016 RDX983016 RNT983016 RXP983016 SHL983016 SRH983016 TBD983016 TKZ983016 TUV983016 UER983016 UON983016 UYJ983016 VIF983016 VSB983016 WBX983016 WLT983016 WVP983016 WLX983014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D65514 JD65514 SZ65514 ACV65514 AMR65514 AWN65514 BGJ65514 BQF65514 CAB65514 CJX65514 CTT65514 DDP65514 DNL65514 DXH65514 EHD65514 EQZ65514 FAV65514 FKR65514 FUN65514 GEJ65514 GOF65514 GYB65514 HHX65514 HRT65514 IBP65514 ILL65514 IVH65514 JFD65514 JOZ65514 JYV65514 KIR65514 KSN65514 LCJ65514 LMF65514 LWB65514 MFX65514 MPT65514 MZP65514 NJL65514 NTH65514 ODD65514 OMZ65514 OWV65514 PGR65514 PQN65514 QAJ65514 QKF65514 QUB65514 RDX65514 RNT65514 RXP65514 SHL65514 SRH65514 TBD65514 TKZ65514 TUV65514 UER65514 UON65514 UYJ65514 VIF65514 VSB65514 WBX65514 WLT65514 WVP65514 D131050 JD131050 SZ131050 ACV131050 AMR131050 AWN131050 BGJ131050 BQF131050 CAB131050 CJX131050 CTT131050 DDP131050 DNL131050 DXH131050 EHD131050 EQZ131050 FAV131050 FKR131050 FUN131050 GEJ131050 GOF131050 GYB131050 HHX131050 HRT131050 IBP131050 ILL131050 IVH131050 JFD131050 JOZ131050 JYV131050 KIR131050 KSN131050 LCJ131050 LMF131050 LWB131050 MFX131050 MPT131050 MZP131050 NJL131050 NTH131050 ODD131050 OMZ131050 OWV131050 PGR131050 PQN131050 QAJ131050 QKF131050 QUB131050 RDX131050 RNT131050 RXP131050 SHL131050 SRH131050 TBD131050 TKZ131050 TUV131050 UER131050 UON131050 UYJ131050 VIF131050 VSB131050 WBX131050 WLT131050 WVP131050 D196586 JD196586 SZ196586 ACV196586 AMR196586 AWN196586 BGJ196586 BQF196586 CAB196586 CJX196586 CTT196586 DDP196586 DNL196586 DXH196586 EHD196586 EQZ196586 FAV196586 FKR196586 FUN196586 GEJ196586 GOF196586 GYB196586 HHX196586 HRT196586 IBP196586 ILL196586 IVH196586 JFD196586 JOZ196586 JYV196586 KIR196586 KSN196586 LCJ196586 LMF196586 LWB196586 MFX196586 MPT196586 MZP196586 NJL196586 NTH196586 ODD196586 OMZ196586 OWV196586 PGR196586 PQN196586 QAJ196586 QKF196586 QUB196586 RDX196586 RNT196586 RXP196586 SHL196586 SRH196586 TBD196586 TKZ196586 TUV196586 UER196586 UON196586 UYJ196586 VIF196586 VSB196586 WBX196586 WLT196586 WVP196586 D262122 JD262122 SZ262122 ACV262122 AMR262122 AWN262122 BGJ262122 BQF262122 CAB262122 CJX262122 CTT262122 DDP262122 DNL262122 DXH262122 EHD262122 EQZ262122 FAV262122 FKR262122 FUN262122 GEJ262122 GOF262122 GYB262122 HHX262122 HRT262122 IBP262122 ILL262122 IVH262122 JFD262122 JOZ262122 JYV262122 KIR262122 KSN262122 LCJ262122 LMF262122 LWB262122 MFX262122 MPT262122 MZP262122 NJL262122 NTH262122 ODD262122 OMZ262122 OWV262122 PGR262122 PQN262122 QAJ262122 QKF262122 QUB262122 RDX262122 RNT262122 RXP262122 SHL262122 SRH262122 TBD262122 TKZ262122 TUV262122 UER262122 UON262122 UYJ262122 VIF262122 VSB262122 WBX262122 WLT262122 WVP262122 D327658 JD327658 SZ327658 ACV327658 AMR327658 AWN327658 BGJ327658 BQF327658 CAB327658 CJX327658 CTT327658 DDP327658 DNL327658 DXH327658 EHD327658 EQZ327658 FAV327658 FKR327658 FUN327658 GEJ327658 GOF327658 GYB327658 HHX327658 HRT327658 IBP327658 ILL327658 IVH327658 JFD327658 JOZ327658 JYV327658 KIR327658 KSN327658 LCJ327658 LMF327658 LWB327658 MFX327658 MPT327658 MZP327658 NJL327658 NTH327658 ODD327658 OMZ327658 OWV327658 PGR327658 PQN327658 QAJ327658 QKF327658 QUB327658 RDX327658 RNT327658 RXP327658 SHL327658 SRH327658 TBD327658 TKZ327658 TUV327658 UER327658 UON327658 UYJ327658 VIF327658 VSB327658 WBX327658 WLT327658 WVP327658 D393194 JD393194 SZ393194 ACV393194 AMR393194 AWN393194 BGJ393194 BQF393194 CAB393194 CJX393194 CTT393194 DDP393194 DNL393194 DXH393194 EHD393194 EQZ393194 FAV393194 FKR393194 FUN393194 GEJ393194 GOF393194 GYB393194 HHX393194 HRT393194 IBP393194 ILL393194 IVH393194 JFD393194 JOZ393194 JYV393194 KIR393194 KSN393194 LCJ393194 LMF393194 LWB393194 MFX393194 MPT393194 MZP393194 NJL393194 NTH393194 ODD393194 OMZ393194 OWV393194 PGR393194 PQN393194 QAJ393194 QKF393194 QUB393194 RDX393194 RNT393194 RXP393194 SHL393194 SRH393194 TBD393194 TKZ393194 TUV393194 UER393194 UON393194 UYJ393194 VIF393194 VSB393194 WBX393194 WLT393194 WVP393194 D458730 JD458730 SZ458730 ACV458730 AMR458730 AWN458730 BGJ458730 BQF458730 CAB458730 CJX458730 CTT458730 DDP458730 DNL458730 DXH458730 EHD458730 EQZ458730 FAV458730 FKR458730 FUN458730 GEJ458730 GOF458730 GYB458730 HHX458730 HRT458730 IBP458730 ILL458730 IVH458730 JFD458730 JOZ458730 JYV458730 KIR458730 KSN458730 LCJ458730 LMF458730 LWB458730 MFX458730 MPT458730 MZP458730 NJL458730 NTH458730 ODD458730 OMZ458730 OWV458730 PGR458730 PQN458730 QAJ458730 QKF458730 QUB458730 RDX458730 RNT458730 RXP458730 SHL458730 SRH458730 TBD458730 TKZ458730 TUV458730 UER458730 UON458730 UYJ458730 VIF458730 VSB458730 WBX458730 WLT458730 WVP458730 D524266 JD524266 SZ524266 ACV524266 AMR524266 AWN524266 BGJ524266 BQF524266 CAB524266 CJX524266 CTT524266 DDP524266 DNL524266 DXH524266 EHD524266 EQZ524266 FAV524266 FKR524266 FUN524266 GEJ524266 GOF524266 GYB524266 HHX524266 HRT524266 IBP524266 ILL524266 IVH524266 JFD524266 JOZ524266 JYV524266 KIR524266 KSN524266 LCJ524266 LMF524266 LWB524266 MFX524266 MPT524266 MZP524266 NJL524266 NTH524266 ODD524266 OMZ524266 OWV524266 PGR524266 PQN524266 QAJ524266 QKF524266 QUB524266 RDX524266 RNT524266 RXP524266 SHL524266 SRH524266 TBD524266 TKZ524266 TUV524266 UER524266 UON524266 UYJ524266 VIF524266 VSB524266 WBX524266 WLT524266 WVP524266 D589802 JD589802 SZ589802 ACV589802 AMR589802 AWN589802 BGJ589802 BQF589802 CAB589802 CJX589802 CTT589802 DDP589802 DNL589802 DXH589802 EHD589802 EQZ589802 FAV589802 FKR589802 FUN589802 GEJ589802 GOF589802 GYB589802 HHX589802 HRT589802 IBP589802 ILL589802 IVH589802 JFD589802 JOZ589802 JYV589802 KIR589802 KSN589802 LCJ589802 LMF589802 LWB589802 MFX589802 MPT589802 MZP589802 NJL589802 NTH589802 ODD589802 OMZ589802 OWV589802 PGR589802 PQN589802 QAJ589802 QKF589802 QUB589802 RDX589802 RNT589802 RXP589802 SHL589802 SRH589802 TBD589802 TKZ589802 TUV589802 UER589802 UON589802 UYJ589802 VIF589802 VSB589802 WBX589802 WLT589802 WVP589802 D655338 JD655338 SZ655338 ACV655338 AMR655338 AWN655338 BGJ655338 BQF655338 CAB655338 CJX655338 CTT655338 DDP655338 DNL655338 DXH655338 EHD655338 EQZ655338 FAV655338 FKR655338 FUN655338 GEJ655338 GOF655338 GYB655338 HHX655338 HRT655338 IBP655338 ILL655338 IVH655338 JFD655338 JOZ655338 JYV655338 KIR655338 KSN655338 LCJ655338 LMF655338 LWB655338 MFX655338 MPT655338 MZP655338 NJL655338 NTH655338 ODD655338 OMZ655338 OWV655338 PGR655338 PQN655338 QAJ655338 QKF655338 QUB655338 RDX655338 RNT655338 RXP655338 SHL655338 SRH655338 TBD655338 TKZ655338 TUV655338 UER655338 UON655338 UYJ655338 VIF655338 VSB655338 WBX655338 WLT655338 WVP655338 D720874 JD720874 SZ720874 ACV720874 AMR720874 AWN720874 BGJ720874 BQF720874 CAB720874 CJX720874 CTT720874 DDP720874 DNL720874 DXH720874 EHD720874 EQZ720874 FAV720874 FKR720874 FUN720874 GEJ720874 GOF720874 GYB720874 HHX720874 HRT720874 IBP720874 ILL720874 IVH720874 JFD720874 JOZ720874 JYV720874 KIR720874 KSN720874 LCJ720874 LMF720874 LWB720874 MFX720874 MPT720874 MZP720874 NJL720874 NTH720874 ODD720874 OMZ720874 OWV720874 PGR720874 PQN720874 QAJ720874 QKF720874 QUB720874 RDX720874 RNT720874 RXP720874 SHL720874 SRH720874 TBD720874 TKZ720874 TUV720874 UER720874 UON720874 UYJ720874 VIF720874 VSB720874 WBX720874 WLT720874 WVP720874 D786410 JD786410 SZ786410 ACV786410 AMR786410 AWN786410 BGJ786410 BQF786410 CAB786410 CJX786410 CTT786410 DDP786410 DNL786410 DXH786410 EHD786410 EQZ786410 FAV786410 FKR786410 FUN786410 GEJ786410 GOF786410 GYB786410 HHX786410 HRT786410 IBP786410 ILL786410 IVH786410 JFD786410 JOZ786410 JYV786410 KIR786410 KSN786410 LCJ786410 LMF786410 LWB786410 MFX786410 MPT786410 MZP786410 NJL786410 NTH786410 ODD786410 OMZ786410 OWV786410 PGR786410 PQN786410 QAJ786410 QKF786410 QUB786410 RDX786410 RNT786410 RXP786410 SHL786410 SRH786410 TBD786410 TKZ786410 TUV786410 UER786410 UON786410 UYJ786410 VIF786410 VSB786410 WBX786410 WLT786410 WVP786410 D851946 JD851946 SZ851946 ACV851946 AMR851946 AWN851946 BGJ851946 BQF851946 CAB851946 CJX851946 CTT851946 DDP851946 DNL851946 DXH851946 EHD851946 EQZ851946 FAV851946 FKR851946 FUN851946 GEJ851946 GOF851946 GYB851946 HHX851946 HRT851946 IBP851946 ILL851946 IVH851946 JFD851946 JOZ851946 JYV851946 KIR851946 KSN851946 LCJ851946 LMF851946 LWB851946 MFX851946 MPT851946 MZP851946 NJL851946 NTH851946 ODD851946 OMZ851946 OWV851946 PGR851946 PQN851946 QAJ851946 QKF851946 QUB851946 RDX851946 RNT851946 RXP851946 SHL851946 SRH851946 TBD851946 TKZ851946 TUV851946 UER851946 UON851946 UYJ851946 VIF851946 VSB851946 WBX851946 WLT851946 WVP851946 D917482 JD917482 SZ917482 ACV917482 AMR917482 AWN917482 BGJ917482 BQF917482 CAB917482 CJX917482 CTT917482 DDP917482 DNL917482 DXH917482 EHD917482 EQZ917482 FAV917482 FKR917482 FUN917482 GEJ917482 GOF917482 GYB917482 HHX917482 HRT917482 IBP917482 ILL917482 IVH917482 JFD917482 JOZ917482 JYV917482 KIR917482 KSN917482 LCJ917482 LMF917482 LWB917482 MFX917482 MPT917482 MZP917482 NJL917482 NTH917482 ODD917482 OMZ917482 OWV917482 PGR917482 PQN917482 QAJ917482 QKF917482 QUB917482 RDX917482 RNT917482 RXP917482 SHL917482 SRH917482 TBD917482 TKZ917482 TUV917482 UER917482 UON917482 UYJ917482 VIF917482 VSB917482 WBX917482 WLT917482 WVP917482 D983018 JD983018 SZ983018 ACV983018 AMR983018 AWN983018 BGJ983018 BQF983018 CAB983018 CJX983018 CTT983018 DDP983018 DNL983018 DXH983018 EHD983018 EQZ983018 FAV983018 FKR983018 FUN983018 GEJ983018 GOF983018 GYB983018 HHX983018 HRT983018 IBP983018 ILL983018 IVH983018 JFD983018 JOZ983018 JYV983018 KIR983018 KSN983018 LCJ983018 LMF983018 LWB983018 MFX983018 MPT983018 MZP983018 NJL983018 NTH983018 ODD983018 OMZ983018 OWV983018 PGR983018 PQN983018 QAJ983018 QKF983018 QUB983018 RDX983018 RNT983018 RXP983018 SHL983018 SRH983018 TBD983018 TKZ983018 TUV983018 UER983018 UON983018 UYJ983018 VIF983018 VSB983018 WBX983018 WLT983018 WVP983018 WVT983014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D65510 JD65510 SZ65510 ACV65510 AMR65510 AWN65510 BGJ65510 BQF65510 CAB65510 CJX65510 CTT65510 DDP65510 DNL65510 DXH65510 EHD65510 EQZ65510 FAV65510 FKR65510 FUN65510 GEJ65510 GOF65510 GYB65510 HHX65510 HRT65510 IBP65510 ILL65510 IVH65510 JFD65510 JOZ65510 JYV65510 KIR65510 KSN65510 LCJ65510 LMF65510 LWB65510 MFX65510 MPT65510 MZP65510 NJL65510 NTH65510 ODD65510 OMZ65510 OWV65510 PGR65510 PQN65510 QAJ65510 QKF65510 QUB65510 RDX65510 RNT65510 RXP65510 SHL65510 SRH65510 TBD65510 TKZ65510 TUV65510 UER65510 UON65510 UYJ65510 VIF65510 VSB65510 WBX65510 WLT65510 WVP65510 D131046 JD131046 SZ131046 ACV131046 AMR131046 AWN131046 BGJ131046 BQF131046 CAB131046 CJX131046 CTT131046 DDP131046 DNL131046 DXH131046 EHD131046 EQZ131046 FAV131046 FKR131046 FUN131046 GEJ131046 GOF131046 GYB131046 HHX131046 HRT131046 IBP131046 ILL131046 IVH131046 JFD131046 JOZ131046 JYV131046 KIR131046 KSN131046 LCJ131046 LMF131046 LWB131046 MFX131046 MPT131046 MZP131046 NJL131046 NTH131046 ODD131046 OMZ131046 OWV131046 PGR131046 PQN131046 QAJ131046 QKF131046 QUB131046 RDX131046 RNT131046 RXP131046 SHL131046 SRH131046 TBD131046 TKZ131046 TUV131046 UER131046 UON131046 UYJ131046 VIF131046 VSB131046 WBX131046 WLT131046 WVP131046 D196582 JD196582 SZ196582 ACV196582 AMR196582 AWN196582 BGJ196582 BQF196582 CAB196582 CJX196582 CTT196582 DDP196582 DNL196582 DXH196582 EHD196582 EQZ196582 FAV196582 FKR196582 FUN196582 GEJ196582 GOF196582 GYB196582 HHX196582 HRT196582 IBP196582 ILL196582 IVH196582 JFD196582 JOZ196582 JYV196582 KIR196582 KSN196582 LCJ196582 LMF196582 LWB196582 MFX196582 MPT196582 MZP196582 NJL196582 NTH196582 ODD196582 OMZ196582 OWV196582 PGR196582 PQN196582 QAJ196582 QKF196582 QUB196582 RDX196582 RNT196582 RXP196582 SHL196582 SRH196582 TBD196582 TKZ196582 TUV196582 UER196582 UON196582 UYJ196582 VIF196582 VSB196582 WBX196582 WLT196582 WVP196582 D262118 JD262118 SZ262118 ACV262118 AMR262118 AWN262118 BGJ262118 BQF262118 CAB262118 CJX262118 CTT262118 DDP262118 DNL262118 DXH262118 EHD262118 EQZ262118 FAV262118 FKR262118 FUN262118 GEJ262118 GOF262118 GYB262118 HHX262118 HRT262118 IBP262118 ILL262118 IVH262118 JFD262118 JOZ262118 JYV262118 KIR262118 KSN262118 LCJ262118 LMF262118 LWB262118 MFX262118 MPT262118 MZP262118 NJL262118 NTH262118 ODD262118 OMZ262118 OWV262118 PGR262118 PQN262118 QAJ262118 QKF262118 QUB262118 RDX262118 RNT262118 RXP262118 SHL262118 SRH262118 TBD262118 TKZ262118 TUV262118 UER262118 UON262118 UYJ262118 VIF262118 VSB262118 WBX262118 WLT262118 WVP262118 D327654 JD327654 SZ327654 ACV327654 AMR327654 AWN327654 BGJ327654 BQF327654 CAB327654 CJX327654 CTT327654 DDP327654 DNL327654 DXH327654 EHD327654 EQZ327654 FAV327654 FKR327654 FUN327654 GEJ327654 GOF327654 GYB327654 HHX327654 HRT327654 IBP327654 ILL327654 IVH327654 JFD327654 JOZ327654 JYV327654 KIR327654 KSN327654 LCJ327654 LMF327654 LWB327654 MFX327654 MPT327654 MZP327654 NJL327654 NTH327654 ODD327654 OMZ327654 OWV327654 PGR327654 PQN327654 QAJ327654 QKF327654 QUB327654 RDX327654 RNT327654 RXP327654 SHL327654 SRH327654 TBD327654 TKZ327654 TUV327654 UER327654 UON327654 UYJ327654 VIF327654 VSB327654 WBX327654 WLT327654 WVP327654 D393190 JD393190 SZ393190 ACV393190 AMR393190 AWN393190 BGJ393190 BQF393190 CAB393190 CJX393190 CTT393190 DDP393190 DNL393190 DXH393190 EHD393190 EQZ393190 FAV393190 FKR393190 FUN393190 GEJ393190 GOF393190 GYB393190 HHX393190 HRT393190 IBP393190 ILL393190 IVH393190 JFD393190 JOZ393190 JYV393190 KIR393190 KSN393190 LCJ393190 LMF393190 LWB393190 MFX393190 MPT393190 MZP393190 NJL393190 NTH393190 ODD393190 OMZ393190 OWV393190 PGR393190 PQN393190 QAJ393190 QKF393190 QUB393190 RDX393190 RNT393190 RXP393190 SHL393190 SRH393190 TBD393190 TKZ393190 TUV393190 UER393190 UON393190 UYJ393190 VIF393190 VSB393190 WBX393190 WLT393190 WVP393190 D458726 JD458726 SZ458726 ACV458726 AMR458726 AWN458726 BGJ458726 BQF458726 CAB458726 CJX458726 CTT458726 DDP458726 DNL458726 DXH458726 EHD458726 EQZ458726 FAV458726 FKR458726 FUN458726 GEJ458726 GOF458726 GYB458726 HHX458726 HRT458726 IBP458726 ILL458726 IVH458726 JFD458726 JOZ458726 JYV458726 KIR458726 KSN458726 LCJ458726 LMF458726 LWB458726 MFX458726 MPT458726 MZP458726 NJL458726 NTH458726 ODD458726 OMZ458726 OWV458726 PGR458726 PQN458726 QAJ458726 QKF458726 QUB458726 RDX458726 RNT458726 RXP458726 SHL458726 SRH458726 TBD458726 TKZ458726 TUV458726 UER458726 UON458726 UYJ458726 VIF458726 VSB458726 WBX458726 WLT458726 WVP458726 D524262 JD524262 SZ524262 ACV524262 AMR524262 AWN524262 BGJ524262 BQF524262 CAB524262 CJX524262 CTT524262 DDP524262 DNL524262 DXH524262 EHD524262 EQZ524262 FAV524262 FKR524262 FUN524262 GEJ524262 GOF524262 GYB524262 HHX524262 HRT524262 IBP524262 ILL524262 IVH524262 JFD524262 JOZ524262 JYV524262 KIR524262 KSN524262 LCJ524262 LMF524262 LWB524262 MFX524262 MPT524262 MZP524262 NJL524262 NTH524262 ODD524262 OMZ524262 OWV524262 PGR524262 PQN524262 QAJ524262 QKF524262 QUB524262 RDX524262 RNT524262 RXP524262 SHL524262 SRH524262 TBD524262 TKZ524262 TUV524262 UER524262 UON524262 UYJ524262 VIF524262 VSB524262 WBX524262 WLT524262 WVP524262 D589798 JD589798 SZ589798 ACV589798 AMR589798 AWN589798 BGJ589798 BQF589798 CAB589798 CJX589798 CTT589798 DDP589798 DNL589798 DXH589798 EHD589798 EQZ589798 FAV589798 FKR589798 FUN589798 GEJ589798 GOF589798 GYB589798 HHX589798 HRT589798 IBP589798 ILL589798 IVH589798 JFD589798 JOZ589798 JYV589798 KIR589798 KSN589798 LCJ589798 LMF589798 LWB589798 MFX589798 MPT589798 MZP589798 NJL589798 NTH589798 ODD589798 OMZ589798 OWV589798 PGR589798 PQN589798 QAJ589798 QKF589798 QUB589798 RDX589798 RNT589798 RXP589798 SHL589798 SRH589798 TBD589798 TKZ589798 TUV589798 UER589798 UON589798 UYJ589798 VIF589798 VSB589798 WBX589798 WLT589798 WVP589798 D655334 JD655334 SZ655334 ACV655334 AMR655334 AWN655334 BGJ655334 BQF655334 CAB655334 CJX655334 CTT655334 DDP655334 DNL655334 DXH655334 EHD655334 EQZ655334 FAV655334 FKR655334 FUN655334 GEJ655334 GOF655334 GYB655334 HHX655334 HRT655334 IBP655334 ILL655334 IVH655334 JFD655334 JOZ655334 JYV655334 KIR655334 KSN655334 LCJ655334 LMF655334 LWB655334 MFX655334 MPT655334 MZP655334 NJL655334 NTH655334 ODD655334 OMZ655334 OWV655334 PGR655334 PQN655334 QAJ655334 QKF655334 QUB655334 RDX655334 RNT655334 RXP655334 SHL655334 SRH655334 TBD655334 TKZ655334 TUV655334 UER655334 UON655334 UYJ655334 VIF655334 VSB655334 WBX655334 WLT655334 WVP655334 D720870 JD720870 SZ720870 ACV720870 AMR720870 AWN720870 BGJ720870 BQF720870 CAB720870 CJX720870 CTT720870 DDP720870 DNL720870 DXH720870 EHD720870 EQZ720870 FAV720870 FKR720870 FUN720870 GEJ720870 GOF720870 GYB720870 HHX720870 HRT720870 IBP720870 ILL720870 IVH720870 JFD720870 JOZ720870 JYV720870 KIR720870 KSN720870 LCJ720870 LMF720870 LWB720870 MFX720870 MPT720870 MZP720870 NJL720870 NTH720870 ODD720870 OMZ720870 OWV720870 PGR720870 PQN720870 QAJ720870 QKF720870 QUB720870 RDX720870 RNT720870 RXP720870 SHL720870 SRH720870 TBD720870 TKZ720870 TUV720870 UER720870 UON720870 UYJ720870 VIF720870 VSB720870 WBX720870 WLT720870 WVP720870 D786406 JD786406 SZ786406 ACV786406 AMR786406 AWN786406 BGJ786406 BQF786406 CAB786406 CJX786406 CTT786406 DDP786406 DNL786406 DXH786406 EHD786406 EQZ786406 FAV786406 FKR786406 FUN786406 GEJ786406 GOF786406 GYB786406 HHX786406 HRT786406 IBP786406 ILL786406 IVH786406 JFD786406 JOZ786406 JYV786406 KIR786406 KSN786406 LCJ786406 LMF786406 LWB786406 MFX786406 MPT786406 MZP786406 NJL786406 NTH786406 ODD786406 OMZ786406 OWV786406 PGR786406 PQN786406 QAJ786406 QKF786406 QUB786406 RDX786406 RNT786406 RXP786406 SHL786406 SRH786406 TBD786406 TKZ786406 TUV786406 UER786406 UON786406 UYJ786406 VIF786406 VSB786406 WBX786406 WLT786406 WVP786406 D851942 JD851942 SZ851942 ACV851942 AMR851942 AWN851942 BGJ851942 BQF851942 CAB851942 CJX851942 CTT851942 DDP851942 DNL851942 DXH851942 EHD851942 EQZ851942 FAV851942 FKR851942 FUN851942 GEJ851942 GOF851942 GYB851942 HHX851942 HRT851942 IBP851942 ILL851942 IVH851942 JFD851942 JOZ851942 JYV851942 KIR851942 KSN851942 LCJ851942 LMF851942 LWB851942 MFX851942 MPT851942 MZP851942 NJL851942 NTH851942 ODD851942 OMZ851942 OWV851942 PGR851942 PQN851942 QAJ851942 QKF851942 QUB851942 RDX851942 RNT851942 RXP851942 SHL851942 SRH851942 TBD851942 TKZ851942 TUV851942 UER851942 UON851942 UYJ851942 VIF851942 VSB851942 WBX851942 WLT851942 WVP851942 D917478 JD917478 SZ917478 ACV917478 AMR917478 AWN917478 BGJ917478 BQF917478 CAB917478 CJX917478 CTT917478 DDP917478 DNL917478 DXH917478 EHD917478 EQZ917478 FAV917478 FKR917478 FUN917478 GEJ917478 GOF917478 GYB917478 HHX917478 HRT917478 IBP917478 ILL917478 IVH917478 JFD917478 JOZ917478 JYV917478 KIR917478 KSN917478 LCJ917478 LMF917478 LWB917478 MFX917478 MPT917478 MZP917478 NJL917478 NTH917478 ODD917478 OMZ917478 OWV917478 PGR917478 PQN917478 QAJ917478 QKF917478 QUB917478 RDX917478 RNT917478 RXP917478 SHL917478 SRH917478 TBD917478 TKZ917478 TUV917478 UER917478 UON917478 UYJ917478 VIF917478 VSB917478 WBX917478 WLT917478 WVP917478 D983014 JD983014 SZ983014 ACV983014 AMR983014 AWN983014 BGJ983014 BQF983014 CAB983014 CJX983014 CTT983014 DDP983014 DNL983014 DXH983014 EHD983014 EQZ983014 FAV983014 FKR983014 FUN983014 GEJ983014 GOF983014 GYB983014 HHX983014 HRT983014 IBP983014 ILL983014 IVH983014 JFD983014 JOZ983014 JYV983014 KIR983014 KSN983014 LCJ983014 LMF983014 LWB983014 MFX983014 MPT983014 MZP983014 NJL983014 NTH983014 ODD983014 OMZ983014 OWV983014 PGR983014 PQN983014 QAJ983014 QKF983014 QUB983014 RDX983014 RNT983014 RXP983014 SHL983014 SRH983014 TBD983014 TKZ983014 TUV983014 UER983014 UON983014 UYJ983014 VIF983014 VSB983014 WBX983014 WLT983014 WVP983014 SRL983014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F65510 JF65510 TB65510 ACX65510 AMT65510 AWP65510 BGL65510 BQH65510 CAD65510 CJZ65510 CTV65510 DDR65510 DNN65510 DXJ65510 EHF65510 ERB65510 FAX65510 FKT65510 FUP65510 GEL65510 GOH65510 GYD65510 HHZ65510 HRV65510 IBR65510 ILN65510 IVJ65510 JFF65510 JPB65510 JYX65510 KIT65510 KSP65510 LCL65510 LMH65510 LWD65510 MFZ65510 MPV65510 MZR65510 NJN65510 NTJ65510 ODF65510 ONB65510 OWX65510 PGT65510 PQP65510 QAL65510 QKH65510 QUD65510 RDZ65510 RNV65510 RXR65510 SHN65510 SRJ65510 TBF65510 TLB65510 TUX65510 UET65510 UOP65510 UYL65510 VIH65510 VSD65510 WBZ65510 WLV65510 WVR65510 F131046 JF131046 TB131046 ACX131046 AMT131046 AWP131046 BGL131046 BQH131046 CAD131046 CJZ131046 CTV131046 DDR131046 DNN131046 DXJ131046 EHF131046 ERB131046 FAX131046 FKT131046 FUP131046 GEL131046 GOH131046 GYD131046 HHZ131046 HRV131046 IBR131046 ILN131046 IVJ131046 JFF131046 JPB131046 JYX131046 KIT131046 KSP131046 LCL131046 LMH131046 LWD131046 MFZ131046 MPV131046 MZR131046 NJN131046 NTJ131046 ODF131046 ONB131046 OWX131046 PGT131046 PQP131046 QAL131046 QKH131046 QUD131046 RDZ131046 RNV131046 RXR131046 SHN131046 SRJ131046 TBF131046 TLB131046 TUX131046 UET131046 UOP131046 UYL131046 VIH131046 VSD131046 WBZ131046 WLV131046 WVR131046 F196582 JF196582 TB196582 ACX196582 AMT196582 AWP196582 BGL196582 BQH196582 CAD196582 CJZ196582 CTV196582 DDR196582 DNN196582 DXJ196582 EHF196582 ERB196582 FAX196582 FKT196582 FUP196582 GEL196582 GOH196582 GYD196582 HHZ196582 HRV196582 IBR196582 ILN196582 IVJ196582 JFF196582 JPB196582 JYX196582 KIT196582 KSP196582 LCL196582 LMH196582 LWD196582 MFZ196582 MPV196582 MZR196582 NJN196582 NTJ196582 ODF196582 ONB196582 OWX196582 PGT196582 PQP196582 QAL196582 QKH196582 QUD196582 RDZ196582 RNV196582 RXR196582 SHN196582 SRJ196582 TBF196582 TLB196582 TUX196582 UET196582 UOP196582 UYL196582 VIH196582 VSD196582 WBZ196582 WLV196582 WVR196582 F262118 JF262118 TB262118 ACX262118 AMT262118 AWP262118 BGL262118 BQH262118 CAD262118 CJZ262118 CTV262118 DDR262118 DNN262118 DXJ262118 EHF262118 ERB262118 FAX262118 FKT262118 FUP262118 GEL262118 GOH262118 GYD262118 HHZ262118 HRV262118 IBR262118 ILN262118 IVJ262118 JFF262118 JPB262118 JYX262118 KIT262118 KSP262118 LCL262118 LMH262118 LWD262118 MFZ262118 MPV262118 MZR262118 NJN262118 NTJ262118 ODF262118 ONB262118 OWX262118 PGT262118 PQP262118 QAL262118 QKH262118 QUD262118 RDZ262118 RNV262118 RXR262118 SHN262118 SRJ262118 TBF262118 TLB262118 TUX262118 UET262118 UOP262118 UYL262118 VIH262118 VSD262118 WBZ262118 WLV262118 WVR262118 F327654 JF327654 TB327654 ACX327654 AMT327654 AWP327654 BGL327654 BQH327654 CAD327654 CJZ327654 CTV327654 DDR327654 DNN327654 DXJ327654 EHF327654 ERB327654 FAX327654 FKT327654 FUP327654 GEL327654 GOH327654 GYD327654 HHZ327654 HRV327654 IBR327654 ILN327654 IVJ327654 JFF327654 JPB327654 JYX327654 KIT327654 KSP327654 LCL327654 LMH327654 LWD327654 MFZ327654 MPV327654 MZR327654 NJN327654 NTJ327654 ODF327654 ONB327654 OWX327654 PGT327654 PQP327654 QAL327654 QKH327654 QUD327654 RDZ327654 RNV327654 RXR327654 SHN327654 SRJ327654 TBF327654 TLB327654 TUX327654 UET327654 UOP327654 UYL327654 VIH327654 VSD327654 WBZ327654 WLV327654 WVR327654 F393190 JF393190 TB393190 ACX393190 AMT393190 AWP393190 BGL393190 BQH393190 CAD393190 CJZ393190 CTV393190 DDR393190 DNN393190 DXJ393190 EHF393190 ERB393190 FAX393190 FKT393190 FUP393190 GEL393190 GOH393190 GYD393190 HHZ393190 HRV393190 IBR393190 ILN393190 IVJ393190 JFF393190 JPB393190 JYX393190 KIT393190 KSP393190 LCL393190 LMH393190 LWD393190 MFZ393190 MPV393190 MZR393190 NJN393190 NTJ393190 ODF393190 ONB393190 OWX393190 PGT393190 PQP393190 QAL393190 QKH393190 QUD393190 RDZ393190 RNV393190 RXR393190 SHN393190 SRJ393190 TBF393190 TLB393190 TUX393190 UET393190 UOP393190 UYL393190 VIH393190 VSD393190 WBZ393190 WLV393190 WVR393190 F458726 JF458726 TB458726 ACX458726 AMT458726 AWP458726 BGL458726 BQH458726 CAD458726 CJZ458726 CTV458726 DDR458726 DNN458726 DXJ458726 EHF458726 ERB458726 FAX458726 FKT458726 FUP458726 GEL458726 GOH458726 GYD458726 HHZ458726 HRV458726 IBR458726 ILN458726 IVJ458726 JFF458726 JPB458726 JYX458726 KIT458726 KSP458726 LCL458726 LMH458726 LWD458726 MFZ458726 MPV458726 MZR458726 NJN458726 NTJ458726 ODF458726 ONB458726 OWX458726 PGT458726 PQP458726 QAL458726 QKH458726 QUD458726 RDZ458726 RNV458726 RXR458726 SHN458726 SRJ458726 TBF458726 TLB458726 TUX458726 UET458726 UOP458726 UYL458726 VIH458726 VSD458726 WBZ458726 WLV458726 WVR458726 F524262 JF524262 TB524262 ACX524262 AMT524262 AWP524262 BGL524262 BQH524262 CAD524262 CJZ524262 CTV524262 DDR524262 DNN524262 DXJ524262 EHF524262 ERB524262 FAX524262 FKT524262 FUP524262 GEL524262 GOH524262 GYD524262 HHZ524262 HRV524262 IBR524262 ILN524262 IVJ524262 JFF524262 JPB524262 JYX524262 KIT524262 KSP524262 LCL524262 LMH524262 LWD524262 MFZ524262 MPV524262 MZR524262 NJN524262 NTJ524262 ODF524262 ONB524262 OWX524262 PGT524262 PQP524262 QAL524262 QKH524262 QUD524262 RDZ524262 RNV524262 RXR524262 SHN524262 SRJ524262 TBF524262 TLB524262 TUX524262 UET524262 UOP524262 UYL524262 VIH524262 VSD524262 WBZ524262 WLV524262 WVR524262 F589798 JF589798 TB589798 ACX589798 AMT589798 AWP589798 BGL589798 BQH589798 CAD589798 CJZ589798 CTV589798 DDR589798 DNN589798 DXJ589798 EHF589798 ERB589798 FAX589798 FKT589798 FUP589798 GEL589798 GOH589798 GYD589798 HHZ589798 HRV589798 IBR589798 ILN589798 IVJ589798 JFF589798 JPB589798 JYX589798 KIT589798 KSP589798 LCL589798 LMH589798 LWD589798 MFZ589798 MPV589798 MZR589798 NJN589798 NTJ589798 ODF589798 ONB589798 OWX589798 PGT589798 PQP589798 QAL589798 QKH589798 QUD589798 RDZ589798 RNV589798 RXR589798 SHN589798 SRJ589798 TBF589798 TLB589798 TUX589798 UET589798 UOP589798 UYL589798 VIH589798 VSD589798 WBZ589798 WLV589798 WVR589798 F655334 JF655334 TB655334 ACX655334 AMT655334 AWP655334 BGL655334 BQH655334 CAD655334 CJZ655334 CTV655334 DDR655334 DNN655334 DXJ655334 EHF655334 ERB655334 FAX655334 FKT655334 FUP655334 GEL655334 GOH655334 GYD655334 HHZ655334 HRV655334 IBR655334 ILN655334 IVJ655334 JFF655334 JPB655334 JYX655334 KIT655334 KSP655334 LCL655334 LMH655334 LWD655334 MFZ655334 MPV655334 MZR655334 NJN655334 NTJ655334 ODF655334 ONB655334 OWX655334 PGT655334 PQP655334 QAL655334 QKH655334 QUD655334 RDZ655334 RNV655334 RXR655334 SHN655334 SRJ655334 TBF655334 TLB655334 TUX655334 UET655334 UOP655334 UYL655334 VIH655334 VSD655334 WBZ655334 WLV655334 WVR655334 F720870 JF720870 TB720870 ACX720870 AMT720870 AWP720870 BGL720870 BQH720870 CAD720870 CJZ720870 CTV720870 DDR720870 DNN720870 DXJ720870 EHF720870 ERB720870 FAX720870 FKT720870 FUP720870 GEL720870 GOH720870 GYD720870 HHZ720870 HRV720870 IBR720870 ILN720870 IVJ720870 JFF720870 JPB720870 JYX720870 KIT720870 KSP720870 LCL720870 LMH720870 LWD720870 MFZ720870 MPV720870 MZR720870 NJN720870 NTJ720870 ODF720870 ONB720870 OWX720870 PGT720870 PQP720870 QAL720870 QKH720870 QUD720870 RDZ720870 RNV720870 RXR720870 SHN720870 SRJ720870 TBF720870 TLB720870 TUX720870 UET720870 UOP720870 UYL720870 VIH720870 VSD720870 WBZ720870 WLV720870 WVR720870 F786406 JF786406 TB786406 ACX786406 AMT786406 AWP786406 BGL786406 BQH786406 CAD786406 CJZ786406 CTV786406 DDR786406 DNN786406 DXJ786406 EHF786406 ERB786406 FAX786406 FKT786406 FUP786406 GEL786406 GOH786406 GYD786406 HHZ786406 HRV786406 IBR786406 ILN786406 IVJ786406 JFF786406 JPB786406 JYX786406 KIT786406 KSP786406 LCL786406 LMH786406 LWD786406 MFZ786406 MPV786406 MZR786406 NJN786406 NTJ786406 ODF786406 ONB786406 OWX786406 PGT786406 PQP786406 QAL786406 QKH786406 QUD786406 RDZ786406 RNV786406 RXR786406 SHN786406 SRJ786406 TBF786406 TLB786406 TUX786406 UET786406 UOP786406 UYL786406 VIH786406 VSD786406 WBZ786406 WLV786406 WVR786406 F851942 JF851942 TB851942 ACX851942 AMT851942 AWP851942 BGL851942 BQH851942 CAD851942 CJZ851942 CTV851942 DDR851942 DNN851942 DXJ851942 EHF851942 ERB851942 FAX851942 FKT851942 FUP851942 GEL851942 GOH851942 GYD851942 HHZ851942 HRV851942 IBR851942 ILN851942 IVJ851942 JFF851942 JPB851942 JYX851942 KIT851942 KSP851942 LCL851942 LMH851942 LWD851942 MFZ851942 MPV851942 MZR851942 NJN851942 NTJ851942 ODF851942 ONB851942 OWX851942 PGT851942 PQP851942 QAL851942 QKH851942 QUD851942 RDZ851942 RNV851942 RXR851942 SHN851942 SRJ851942 TBF851942 TLB851942 TUX851942 UET851942 UOP851942 UYL851942 VIH851942 VSD851942 WBZ851942 WLV851942 WVR851942 F917478 JF917478 TB917478 ACX917478 AMT917478 AWP917478 BGL917478 BQH917478 CAD917478 CJZ917478 CTV917478 DDR917478 DNN917478 DXJ917478 EHF917478 ERB917478 FAX917478 FKT917478 FUP917478 GEL917478 GOH917478 GYD917478 HHZ917478 HRV917478 IBR917478 ILN917478 IVJ917478 JFF917478 JPB917478 JYX917478 KIT917478 KSP917478 LCL917478 LMH917478 LWD917478 MFZ917478 MPV917478 MZR917478 NJN917478 NTJ917478 ODF917478 ONB917478 OWX917478 PGT917478 PQP917478 QAL917478 QKH917478 QUD917478 RDZ917478 RNV917478 RXR917478 SHN917478 SRJ917478 TBF917478 TLB917478 TUX917478 UET917478 UOP917478 UYL917478 VIH917478 VSD917478 WBZ917478 WLV917478 WVR917478 F983014 JF983014 TB983014 ACX983014 AMT983014 AWP983014 BGL983014 BQH983014 CAD983014 CJZ983014 CTV983014 DDR983014 DNN983014 DXJ983014 EHF983014 ERB983014 FAX983014 FKT983014 FUP983014 GEL983014 GOH983014 GYD983014 HHZ983014 HRV983014 IBR983014 ILN983014 IVJ983014 JFF983014 JPB983014 JYX983014 KIT983014 KSP983014 LCL983014 LMH983014 LWD983014 MFZ983014 MPV983014 MZR983014 NJN983014 NTJ983014 ODF983014 ONB983014 OWX983014 PGT983014 PQP983014 QAL983014 QKH983014 QUD983014 RDZ983014 RNV983014 RXR983014 SHN983014 SRJ983014 TBF983014 TLB983014 TUX983014 UET983014 UOP983014 UYL983014 VIH983014 VSD983014 WBZ983014 WLV983014 WVR983014 TBH983014 JJ10 TF10 ADB10 AMX10 AWT10 BGP10 BQL10 CAH10 CKD10 CTZ10 DDV10 DNR10 DXN10 EHJ10 ERF10 FBB10 FKX10 FUT10 GEP10 GOL10 GYH10 HID10 HRZ10 IBV10 ILR10 IVN10 JFJ10 JPF10 JZB10 KIX10 KST10 LCP10 LML10 LWH10 MGD10 MPZ10 MZV10 NJR10 NTN10 ODJ10 ONF10 OXB10 PGX10 PQT10 QAP10 QKL10 QUH10 RED10 RNZ10 RXV10 SHR10 SRN10 TBJ10 TLF10 TVB10 UEX10 UOT10 UYP10 VIL10 VSH10 WCD10 WLZ10 WVV10 J65510 JJ65510 TF65510 ADB65510 AMX65510 AWT65510 BGP65510 BQL65510 CAH65510 CKD65510 CTZ65510 DDV65510 DNR65510 DXN65510 EHJ65510 ERF65510 FBB65510 FKX65510 FUT65510 GEP65510 GOL65510 GYH65510 HID65510 HRZ65510 IBV65510 ILR65510 IVN65510 JFJ65510 JPF65510 JZB65510 KIX65510 KST65510 LCP65510 LML65510 LWH65510 MGD65510 MPZ65510 MZV65510 NJR65510 NTN65510 ODJ65510 ONF65510 OXB65510 PGX65510 PQT65510 QAP65510 QKL65510 QUH65510 RED65510 RNZ65510 RXV65510 SHR65510 SRN65510 TBJ65510 TLF65510 TVB65510 UEX65510 UOT65510 UYP65510 VIL65510 VSH65510 WCD65510 WLZ65510 WVV65510 J131046 JJ131046 TF131046 ADB131046 AMX131046 AWT131046 BGP131046 BQL131046 CAH131046 CKD131046 CTZ131046 DDV131046 DNR131046 DXN131046 EHJ131046 ERF131046 FBB131046 FKX131046 FUT131046 GEP131046 GOL131046 GYH131046 HID131046 HRZ131046 IBV131046 ILR131046 IVN131046 JFJ131046 JPF131046 JZB131046 KIX131046 KST131046 LCP131046 LML131046 LWH131046 MGD131046 MPZ131046 MZV131046 NJR131046 NTN131046 ODJ131046 ONF131046 OXB131046 PGX131046 PQT131046 QAP131046 QKL131046 QUH131046 RED131046 RNZ131046 RXV131046 SHR131046 SRN131046 TBJ131046 TLF131046 TVB131046 UEX131046 UOT131046 UYP131046 VIL131046 VSH131046 WCD131046 WLZ131046 WVV131046 J196582 JJ196582 TF196582 ADB196582 AMX196582 AWT196582 BGP196582 BQL196582 CAH196582 CKD196582 CTZ196582 DDV196582 DNR196582 DXN196582 EHJ196582 ERF196582 FBB196582 FKX196582 FUT196582 GEP196582 GOL196582 GYH196582 HID196582 HRZ196582 IBV196582 ILR196582 IVN196582 JFJ196582 JPF196582 JZB196582 KIX196582 KST196582 LCP196582 LML196582 LWH196582 MGD196582 MPZ196582 MZV196582 NJR196582 NTN196582 ODJ196582 ONF196582 OXB196582 PGX196582 PQT196582 QAP196582 QKL196582 QUH196582 RED196582 RNZ196582 RXV196582 SHR196582 SRN196582 TBJ196582 TLF196582 TVB196582 UEX196582 UOT196582 UYP196582 VIL196582 VSH196582 WCD196582 WLZ196582 WVV196582 J262118 JJ262118 TF262118 ADB262118 AMX262118 AWT262118 BGP262118 BQL262118 CAH262118 CKD262118 CTZ262118 DDV262118 DNR262118 DXN262118 EHJ262118 ERF262118 FBB262118 FKX262118 FUT262118 GEP262118 GOL262118 GYH262118 HID262118 HRZ262118 IBV262118 ILR262118 IVN262118 JFJ262118 JPF262118 JZB262118 KIX262118 KST262118 LCP262118 LML262118 LWH262118 MGD262118 MPZ262118 MZV262118 NJR262118 NTN262118 ODJ262118 ONF262118 OXB262118 PGX262118 PQT262118 QAP262118 QKL262118 QUH262118 RED262118 RNZ262118 RXV262118 SHR262118 SRN262118 TBJ262118 TLF262118 TVB262118 UEX262118 UOT262118 UYP262118 VIL262118 VSH262118 WCD262118 WLZ262118 WVV262118 J327654 JJ327654 TF327654 ADB327654 AMX327654 AWT327654 BGP327654 BQL327654 CAH327654 CKD327654 CTZ327654 DDV327654 DNR327654 DXN327654 EHJ327654 ERF327654 FBB327654 FKX327654 FUT327654 GEP327654 GOL327654 GYH327654 HID327654 HRZ327654 IBV327654 ILR327654 IVN327654 JFJ327654 JPF327654 JZB327654 KIX327654 KST327654 LCP327654 LML327654 LWH327654 MGD327654 MPZ327654 MZV327654 NJR327654 NTN327654 ODJ327654 ONF327654 OXB327654 PGX327654 PQT327654 QAP327654 QKL327654 QUH327654 RED327654 RNZ327654 RXV327654 SHR327654 SRN327654 TBJ327654 TLF327654 TVB327654 UEX327654 UOT327654 UYP327654 VIL327654 VSH327654 WCD327654 WLZ327654 WVV327654 J393190 JJ393190 TF393190 ADB393190 AMX393190 AWT393190 BGP393190 BQL393190 CAH393190 CKD393190 CTZ393190 DDV393190 DNR393190 DXN393190 EHJ393190 ERF393190 FBB393190 FKX393190 FUT393190 GEP393190 GOL393190 GYH393190 HID393190 HRZ393190 IBV393190 ILR393190 IVN393190 JFJ393190 JPF393190 JZB393190 KIX393190 KST393190 LCP393190 LML393190 LWH393190 MGD393190 MPZ393190 MZV393190 NJR393190 NTN393190 ODJ393190 ONF393190 OXB393190 PGX393190 PQT393190 QAP393190 QKL393190 QUH393190 RED393190 RNZ393190 RXV393190 SHR393190 SRN393190 TBJ393190 TLF393190 TVB393190 UEX393190 UOT393190 UYP393190 VIL393190 VSH393190 WCD393190 WLZ393190 WVV393190 J458726 JJ458726 TF458726 ADB458726 AMX458726 AWT458726 BGP458726 BQL458726 CAH458726 CKD458726 CTZ458726 DDV458726 DNR458726 DXN458726 EHJ458726 ERF458726 FBB458726 FKX458726 FUT458726 GEP458726 GOL458726 GYH458726 HID458726 HRZ458726 IBV458726 ILR458726 IVN458726 JFJ458726 JPF458726 JZB458726 KIX458726 KST458726 LCP458726 LML458726 LWH458726 MGD458726 MPZ458726 MZV458726 NJR458726 NTN458726 ODJ458726 ONF458726 OXB458726 PGX458726 PQT458726 QAP458726 QKL458726 QUH458726 RED458726 RNZ458726 RXV458726 SHR458726 SRN458726 TBJ458726 TLF458726 TVB458726 UEX458726 UOT458726 UYP458726 VIL458726 VSH458726 WCD458726 WLZ458726 WVV458726 J524262 JJ524262 TF524262 ADB524262 AMX524262 AWT524262 BGP524262 BQL524262 CAH524262 CKD524262 CTZ524262 DDV524262 DNR524262 DXN524262 EHJ524262 ERF524262 FBB524262 FKX524262 FUT524262 GEP524262 GOL524262 GYH524262 HID524262 HRZ524262 IBV524262 ILR524262 IVN524262 JFJ524262 JPF524262 JZB524262 KIX524262 KST524262 LCP524262 LML524262 LWH524262 MGD524262 MPZ524262 MZV524262 NJR524262 NTN524262 ODJ524262 ONF524262 OXB524262 PGX524262 PQT524262 QAP524262 QKL524262 QUH524262 RED524262 RNZ524262 RXV524262 SHR524262 SRN524262 TBJ524262 TLF524262 TVB524262 UEX524262 UOT524262 UYP524262 VIL524262 VSH524262 WCD524262 WLZ524262 WVV524262 J589798 JJ589798 TF589798 ADB589798 AMX589798 AWT589798 BGP589798 BQL589798 CAH589798 CKD589798 CTZ589798 DDV589798 DNR589798 DXN589798 EHJ589798 ERF589798 FBB589798 FKX589798 FUT589798 GEP589798 GOL589798 GYH589798 HID589798 HRZ589798 IBV589798 ILR589798 IVN589798 JFJ589798 JPF589798 JZB589798 KIX589798 KST589798 LCP589798 LML589798 LWH589798 MGD589798 MPZ589798 MZV589798 NJR589798 NTN589798 ODJ589798 ONF589798 OXB589798 PGX589798 PQT589798 QAP589798 QKL589798 QUH589798 RED589798 RNZ589798 RXV589798 SHR589798 SRN589798 TBJ589798 TLF589798 TVB589798 UEX589798 UOT589798 UYP589798 VIL589798 VSH589798 WCD589798 WLZ589798 WVV589798 J655334 JJ655334 TF655334 ADB655334 AMX655334 AWT655334 BGP655334 BQL655334 CAH655334 CKD655334 CTZ655334 DDV655334 DNR655334 DXN655334 EHJ655334 ERF655334 FBB655334 FKX655334 FUT655334 GEP655334 GOL655334 GYH655334 HID655334 HRZ655334 IBV655334 ILR655334 IVN655334 JFJ655334 JPF655334 JZB655334 KIX655334 KST655334 LCP655334 LML655334 LWH655334 MGD655334 MPZ655334 MZV655334 NJR655334 NTN655334 ODJ655334 ONF655334 OXB655334 PGX655334 PQT655334 QAP655334 QKL655334 QUH655334 RED655334 RNZ655334 RXV655334 SHR655334 SRN655334 TBJ655334 TLF655334 TVB655334 UEX655334 UOT655334 UYP655334 VIL655334 VSH655334 WCD655334 WLZ655334 WVV655334 J720870 JJ720870 TF720870 ADB720870 AMX720870 AWT720870 BGP720870 BQL720870 CAH720870 CKD720870 CTZ720870 DDV720870 DNR720870 DXN720870 EHJ720870 ERF720870 FBB720870 FKX720870 FUT720870 GEP720870 GOL720870 GYH720870 HID720870 HRZ720870 IBV720870 ILR720870 IVN720870 JFJ720870 JPF720870 JZB720870 KIX720870 KST720870 LCP720870 LML720870 LWH720870 MGD720870 MPZ720870 MZV720870 NJR720870 NTN720870 ODJ720870 ONF720870 OXB720870 PGX720870 PQT720870 QAP720870 QKL720870 QUH720870 RED720870 RNZ720870 RXV720870 SHR720870 SRN720870 TBJ720870 TLF720870 TVB720870 UEX720870 UOT720870 UYP720870 VIL720870 VSH720870 WCD720870 WLZ720870 WVV720870 J786406 JJ786406 TF786406 ADB786406 AMX786406 AWT786406 BGP786406 BQL786406 CAH786406 CKD786406 CTZ786406 DDV786406 DNR786406 DXN786406 EHJ786406 ERF786406 FBB786406 FKX786406 FUT786406 GEP786406 GOL786406 GYH786406 HID786406 HRZ786406 IBV786406 ILR786406 IVN786406 JFJ786406 JPF786406 JZB786406 KIX786406 KST786406 LCP786406 LML786406 LWH786406 MGD786406 MPZ786406 MZV786406 NJR786406 NTN786406 ODJ786406 ONF786406 OXB786406 PGX786406 PQT786406 QAP786406 QKL786406 QUH786406 RED786406 RNZ786406 RXV786406 SHR786406 SRN786406 TBJ786406 TLF786406 TVB786406 UEX786406 UOT786406 UYP786406 VIL786406 VSH786406 WCD786406 WLZ786406 WVV786406 J851942 JJ851942 TF851942 ADB851942 AMX851942 AWT851942 BGP851942 BQL851942 CAH851942 CKD851942 CTZ851942 DDV851942 DNR851942 DXN851942 EHJ851942 ERF851942 FBB851942 FKX851942 FUT851942 GEP851942 GOL851942 GYH851942 HID851942 HRZ851942 IBV851942 ILR851942 IVN851942 JFJ851942 JPF851942 JZB851942 KIX851942 KST851942 LCP851942 LML851942 LWH851942 MGD851942 MPZ851942 MZV851942 NJR851942 NTN851942 ODJ851942 ONF851942 OXB851942 PGX851942 PQT851942 QAP851942 QKL851942 QUH851942 RED851942 RNZ851942 RXV851942 SHR851942 SRN851942 TBJ851942 TLF851942 TVB851942 UEX851942 UOT851942 UYP851942 VIL851942 VSH851942 WCD851942 WLZ851942 WVV851942 J917478 JJ917478 TF917478 ADB917478 AMX917478 AWT917478 BGP917478 BQL917478 CAH917478 CKD917478 CTZ917478 DDV917478 DNR917478 DXN917478 EHJ917478 ERF917478 FBB917478 FKX917478 FUT917478 GEP917478 GOL917478 GYH917478 HID917478 HRZ917478 IBV917478 ILR917478 IVN917478 JFJ917478 JPF917478 JZB917478 KIX917478 KST917478 LCP917478 LML917478 LWH917478 MGD917478 MPZ917478 MZV917478 NJR917478 NTN917478 ODJ917478 ONF917478 OXB917478 PGX917478 PQT917478 QAP917478 QKL917478 QUH917478 RED917478 RNZ917478 RXV917478 SHR917478 SRN917478 TBJ917478 TLF917478 TVB917478 UEX917478 UOT917478 UYP917478 VIL917478 VSH917478 WCD917478 WLZ917478 WVV917478 J983014 JJ983014 TF983014 ADB983014 AMX983014 AWT983014 BGP983014 BQL983014 CAH983014 CKD983014 CTZ983014 DDV983014 DNR983014 DXN983014 EHJ983014 ERF983014 FBB983014 FKX983014 FUT983014 GEP983014 GOL983014 GYH983014 HID983014 HRZ983014 IBV983014 ILR983014 IVN983014 JFJ983014 JPF983014 JZB983014 KIX983014 KST983014 LCP983014 LML983014 LWH983014 MGD983014 MPZ983014 MZV983014 NJR983014 NTN983014 ODJ983014 ONF983014 OXB983014 PGX983014 PQT983014 QAP983014 QKL983014 QUH983014 RED983014 RNZ983014 RXV983014 SHR983014 SRN983014 TBJ983014 TLF983014 TVB983014 UEX983014 UOT983014 UYP983014 VIL983014 VSH983014 WCD983014 WLZ983014 WVV983014 TLD983014 JJ12 TF12 ADB12 AMX12 AWT12 BGP12 BQL12 CAH12 CKD12 CTZ12 DDV12 DNR12 DXN12 EHJ12 ERF12 FBB12 FKX12 FUT12 GEP12 GOL12 GYH12 HID12 HRZ12 IBV12 ILR12 IVN12 JFJ12 JPF12 JZB12 KIX12 KST12 LCP12 LML12 LWH12 MGD12 MPZ12 MZV12 NJR12 NTN12 ODJ12 ONF12 OXB12 PGX12 PQT12 QAP12 QKL12 QUH12 RED12 RNZ12 RXV12 SHR12 SRN12 TBJ12 TLF12 TVB12 UEX12 UOT12 UYP12 VIL12 VSH12 WCD12 WLZ12 WVV12 J65512 JJ65512 TF65512 ADB65512 AMX65512 AWT65512 BGP65512 BQL65512 CAH65512 CKD65512 CTZ65512 DDV65512 DNR65512 DXN65512 EHJ65512 ERF65512 FBB65512 FKX65512 FUT65512 GEP65512 GOL65512 GYH65512 HID65512 HRZ65512 IBV65512 ILR65512 IVN65512 JFJ65512 JPF65512 JZB65512 KIX65512 KST65512 LCP65512 LML65512 LWH65512 MGD65512 MPZ65512 MZV65512 NJR65512 NTN65512 ODJ65512 ONF65512 OXB65512 PGX65512 PQT65512 QAP65512 QKL65512 QUH65512 RED65512 RNZ65512 RXV65512 SHR65512 SRN65512 TBJ65512 TLF65512 TVB65512 UEX65512 UOT65512 UYP65512 VIL65512 VSH65512 WCD65512 WLZ65512 WVV65512 J131048 JJ131048 TF131048 ADB131048 AMX131048 AWT131048 BGP131048 BQL131048 CAH131048 CKD131048 CTZ131048 DDV131048 DNR131048 DXN131048 EHJ131048 ERF131048 FBB131048 FKX131048 FUT131048 GEP131048 GOL131048 GYH131048 HID131048 HRZ131048 IBV131048 ILR131048 IVN131048 JFJ131048 JPF131048 JZB131048 KIX131048 KST131048 LCP131048 LML131048 LWH131048 MGD131048 MPZ131048 MZV131048 NJR131048 NTN131048 ODJ131048 ONF131048 OXB131048 PGX131048 PQT131048 QAP131048 QKL131048 QUH131048 RED131048 RNZ131048 RXV131048 SHR131048 SRN131048 TBJ131048 TLF131048 TVB131048 UEX131048 UOT131048 UYP131048 VIL131048 VSH131048 WCD131048 WLZ131048 WVV131048 J196584 JJ196584 TF196584 ADB196584 AMX196584 AWT196584 BGP196584 BQL196584 CAH196584 CKD196584 CTZ196584 DDV196584 DNR196584 DXN196584 EHJ196584 ERF196584 FBB196584 FKX196584 FUT196584 GEP196584 GOL196584 GYH196584 HID196584 HRZ196584 IBV196584 ILR196584 IVN196584 JFJ196584 JPF196584 JZB196584 KIX196584 KST196584 LCP196584 LML196584 LWH196584 MGD196584 MPZ196584 MZV196584 NJR196584 NTN196584 ODJ196584 ONF196584 OXB196584 PGX196584 PQT196584 QAP196584 QKL196584 QUH196584 RED196584 RNZ196584 RXV196584 SHR196584 SRN196584 TBJ196584 TLF196584 TVB196584 UEX196584 UOT196584 UYP196584 VIL196584 VSH196584 WCD196584 WLZ196584 WVV196584 J262120 JJ262120 TF262120 ADB262120 AMX262120 AWT262120 BGP262120 BQL262120 CAH262120 CKD262120 CTZ262120 DDV262120 DNR262120 DXN262120 EHJ262120 ERF262120 FBB262120 FKX262120 FUT262120 GEP262120 GOL262120 GYH262120 HID262120 HRZ262120 IBV262120 ILR262120 IVN262120 JFJ262120 JPF262120 JZB262120 KIX262120 KST262120 LCP262120 LML262120 LWH262120 MGD262120 MPZ262120 MZV262120 NJR262120 NTN262120 ODJ262120 ONF262120 OXB262120 PGX262120 PQT262120 QAP262120 QKL262120 QUH262120 RED262120 RNZ262120 RXV262120 SHR262120 SRN262120 TBJ262120 TLF262120 TVB262120 UEX262120 UOT262120 UYP262120 VIL262120 VSH262120 WCD262120 WLZ262120 WVV262120 J327656 JJ327656 TF327656 ADB327656 AMX327656 AWT327656 BGP327656 BQL327656 CAH327656 CKD327656 CTZ327656 DDV327656 DNR327656 DXN327656 EHJ327656 ERF327656 FBB327656 FKX327656 FUT327656 GEP327656 GOL327656 GYH327656 HID327656 HRZ327656 IBV327656 ILR327656 IVN327656 JFJ327656 JPF327656 JZB327656 KIX327656 KST327656 LCP327656 LML327656 LWH327656 MGD327656 MPZ327656 MZV327656 NJR327656 NTN327656 ODJ327656 ONF327656 OXB327656 PGX327656 PQT327656 QAP327656 QKL327656 QUH327656 RED327656 RNZ327656 RXV327656 SHR327656 SRN327656 TBJ327656 TLF327656 TVB327656 UEX327656 UOT327656 UYP327656 VIL327656 VSH327656 WCD327656 WLZ327656 WVV327656 J393192 JJ393192 TF393192 ADB393192 AMX393192 AWT393192 BGP393192 BQL393192 CAH393192 CKD393192 CTZ393192 DDV393192 DNR393192 DXN393192 EHJ393192 ERF393192 FBB393192 FKX393192 FUT393192 GEP393192 GOL393192 GYH393192 HID393192 HRZ393192 IBV393192 ILR393192 IVN393192 JFJ393192 JPF393192 JZB393192 KIX393192 KST393192 LCP393192 LML393192 LWH393192 MGD393192 MPZ393192 MZV393192 NJR393192 NTN393192 ODJ393192 ONF393192 OXB393192 PGX393192 PQT393192 QAP393192 QKL393192 QUH393192 RED393192 RNZ393192 RXV393192 SHR393192 SRN393192 TBJ393192 TLF393192 TVB393192 UEX393192 UOT393192 UYP393192 VIL393192 VSH393192 WCD393192 WLZ393192 WVV393192 J458728 JJ458728 TF458728 ADB458728 AMX458728 AWT458728 BGP458728 BQL458728 CAH458728 CKD458728 CTZ458728 DDV458728 DNR458728 DXN458728 EHJ458728 ERF458728 FBB458728 FKX458728 FUT458728 GEP458728 GOL458728 GYH458728 HID458728 HRZ458728 IBV458728 ILR458728 IVN458728 JFJ458728 JPF458728 JZB458728 KIX458728 KST458728 LCP458728 LML458728 LWH458728 MGD458728 MPZ458728 MZV458728 NJR458728 NTN458728 ODJ458728 ONF458728 OXB458728 PGX458728 PQT458728 QAP458728 QKL458728 QUH458728 RED458728 RNZ458728 RXV458728 SHR458728 SRN458728 TBJ458728 TLF458728 TVB458728 UEX458728 UOT458728 UYP458728 VIL458728 VSH458728 WCD458728 WLZ458728 WVV458728 J524264 JJ524264 TF524264 ADB524264 AMX524264 AWT524264 BGP524264 BQL524264 CAH524264 CKD524264 CTZ524264 DDV524264 DNR524264 DXN524264 EHJ524264 ERF524264 FBB524264 FKX524264 FUT524264 GEP524264 GOL524264 GYH524264 HID524264 HRZ524264 IBV524264 ILR524264 IVN524264 JFJ524264 JPF524264 JZB524264 KIX524264 KST524264 LCP524264 LML524264 LWH524264 MGD524264 MPZ524264 MZV524264 NJR524264 NTN524264 ODJ524264 ONF524264 OXB524264 PGX524264 PQT524264 QAP524264 QKL524264 QUH524264 RED524264 RNZ524264 RXV524264 SHR524264 SRN524264 TBJ524264 TLF524264 TVB524264 UEX524264 UOT524264 UYP524264 VIL524264 VSH524264 WCD524264 WLZ524264 WVV524264 J589800 JJ589800 TF589800 ADB589800 AMX589800 AWT589800 BGP589800 BQL589800 CAH589800 CKD589800 CTZ589800 DDV589800 DNR589800 DXN589800 EHJ589800 ERF589800 FBB589800 FKX589800 FUT589800 GEP589800 GOL589800 GYH589800 HID589800 HRZ589800 IBV589800 ILR589800 IVN589800 JFJ589800 JPF589800 JZB589800 KIX589800 KST589800 LCP589800 LML589800 LWH589800 MGD589800 MPZ589800 MZV589800 NJR589800 NTN589800 ODJ589800 ONF589800 OXB589800 PGX589800 PQT589800 QAP589800 QKL589800 QUH589800 RED589800 RNZ589800 RXV589800 SHR589800 SRN589800 TBJ589800 TLF589800 TVB589800 UEX589800 UOT589800 UYP589800 VIL589800 VSH589800 WCD589800 WLZ589800 WVV589800 J655336 JJ655336 TF655336 ADB655336 AMX655336 AWT655336 BGP655336 BQL655336 CAH655336 CKD655336 CTZ655336 DDV655336 DNR655336 DXN655336 EHJ655336 ERF655336 FBB655336 FKX655336 FUT655336 GEP655336 GOL655336 GYH655336 HID655336 HRZ655336 IBV655336 ILR655336 IVN655336 JFJ655336 JPF655336 JZB655336 KIX655336 KST655336 LCP655336 LML655336 LWH655336 MGD655336 MPZ655336 MZV655336 NJR655336 NTN655336 ODJ655336 ONF655336 OXB655336 PGX655336 PQT655336 QAP655336 QKL655336 QUH655336 RED655336 RNZ655336 RXV655336 SHR655336 SRN655336 TBJ655336 TLF655336 TVB655336 UEX655336 UOT655336 UYP655336 VIL655336 VSH655336 WCD655336 WLZ655336 WVV655336 J720872 JJ720872 TF720872 ADB720872 AMX720872 AWT720872 BGP720872 BQL720872 CAH720872 CKD720872 CTZ720872 DDV720872 DNR720872 DXN720872 EHJ720872 ERF720872 FBB720872 FKX720872 FUT720872 GEP720872 GOL720872 GYH720872 HID720872 HRZ720872 IBV720872 ILR720872 IVN720872 JFJ720872 JPF720872 JZB720872 KIX720872 KST720872 LCP720872 LML720872 LWH720872 MGD720872 MPZ720872 MZV720872 NJR720872 NTN720872 ODJ720872 ONF720872 OXB720872 PGX720872 PQT720872 QAP720872 QKL720872 QUH720872 RED720872 RNZ720872 RXV720872 SHR720872 SRN720872 TBJ720872 TLF720872 TVB720872 UEX720872 UOT720872 UYP720872 VIL720872 VSH720872 WCD720872 WLZ720872 WVV720872 J786408 JJ786408 TF786408 ADB786408 AMX786408 AWT786408 BGP786408 BQL786408 CAH786408 CKD786408 CTZ786408 DDV786408 DNR786408 DXN786408 EHJ786408 ERF786408 FBB786408 FKX786408 FUT786408 GEP786408 GOL786408 GYH786408 HID786408 HRZ786408 IBV786408 ILR786408 IVN786408 JFJ786408 JPF786408 JZB786408 KIX786408 KST786408 LCP786408 LML786408 LWH786408 MGD786408 MPZ786408 MZV786408 NJR786408 NTN786408 ODJ786408 ONF786408 OXB786408 PGX786408 PQT786408 QAP786408 QKL786408 QUH786408 RED786408 RNZ786408 RXV786408 SHR786408 SRN786408 TBJ786408 TLF786408 TVB786408 UEX786408 UOT786408 UYP786408 VIL786408 VSH786408 WCD786408 WLZ786408 WVV786408 J851944 JJ851944 TF851944 ADB851944 AMX851944 AWT851944 BGP851944 BQL851944 CAH851944 CKD851944 CTZ851944 DDV851944 DNR851944 DXN851944 EHJ851944 ERF851944 FBB851944 FKX851944 FUT851944 GEP851944 GOL851944 GYH851944 HID851944 HRZ851944 IBV851944 ILR851944 IVN851944 JFJ851944 JPF851944 JZB851944 KIX851944 KST851944 LCP851944 LML851944 LWH851944 MGD851944 MPZ851944 MZV851944 NJR851944 NTN851944 ODJ851944 ONF851944 OXB851944 PGX851944 PQT851944 QAP851944 QKL851944 QUH851944 RED851944 RNZ851944 RXV851944 SHR851944 SRN851944 TBJ851944 TLF851944 TVB851944 UEX851944 UOT851944 UYP851944 VIL851944 VSH851944 WCD851944 WLZ851944 WVV851944 J917480 JJ917480 TF917480 ADB917480 AMX917480 AWT917480 BGP917480 BQL917480 CAH917480 CKD917480 CTZ917480 DDV917480 DNR917480 DXN917480 EHJ917480 ERF917480 FBB917480 FKX917480 FUT917480 GEP917480 GOL917480 GYH917480 HID917480 HRZ917480 IBV917480 ILR917480 IVN917480 JFJ917480 JPF917480 JZB917480 KIX917480 KST917480 LCP917480 LML917480 LWH917480 MGD917480 MPZ917480 MZV917480 NJR917480 NTN917480 ODJ917480 ONF917480 OXB917480 PGX917480 PQT917480 QAP917480 QKL917480 QUH917480 RED917480 RNZ917480 RXV917480 SHR917480 SRN917480 TBJ917480 TLF917480 TVB917480 UEX917480 UOT917480 UYP917480 VIL917480 VSH917480 WCD917480 WLZ917480 WVV917480 J983016 JJ983016 TF983016 ADB983016 AMX983016 AWT983016 BGP983016 BQL983016 CAH983016 CKD983016 CTZ983016 DDV983016 DNR983016 DXN983016 EHJ983016 ERF983016 FBB983016 FKX983016 FUT983016 GEP983016 GOL983016 GYH983016 HID983016 HRZ983016 IBV983016 ILR983016 IVN983016 JFJ983016 JPF983016 JZB983016 KIX983016 KST983016 LCP983016 LML983016 LWH983016 MGD983016 MPZ983016 MZV983016 NJR983016 NTN983016 ODJ983016 ONF983016 OXB983016 PGX983016 PQT983016 QAP983016 QKL983016 QUH983016 RED983016 RNZ983016 RXV983016 SHR983016 SRN983016 TBJ983016 TLF983016 TVB983016 UEX983016 UOT983016 UYP983016 VIL983016 VSH983016 WCD983016 WLZ983016 WVV983016 TUZ983014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J65508 JJ65508 TF65508 ADB65508 AMX65508 AWT65508 BGP65508 BQL65508 CAH65508 CKD65508 CTZ65508 DDV65508 DNR65508 DXN65508 EHJ65508 ERF65508 FBB65508 FKX65508 FUT65508 GEP65508 GOL65508 GYH65508 HID65508 HRZ65508 IBV65508 ILR65508 IVN65508 JFJ65508 JPF65508 JZB65508 KIX65508 KST65508 LCP65508 LML65508 LWH65508 MGD65508 MPZ65508 MZV65508 NJR65508 NTN65508 ODJ65508 ONF65508 OXB65508 PGX65508 PQT65508 QAP65508 QKL65508 QUH65508 RED65508 RNZ65508 RXV65508 SHR65508 SRN65508 TBJ65508 TLF65508 TVB65508 UEX65508 UOT65508 UYP65508 VIL65508 VSH65508 WCD65508 WLZ65508 WVV65508 J131044 JJ131044 TF131044 ADB131044 AMX131044 AWT131044 BGP131044 BQL131044 CAH131044 CKD131044 CTZ131044 DDV131044 DNR131044 DXN131044 EHJ131044 ERF131044 FBB131044 FKX131044 FUT131044 GEP131044 GOL131044 GYH131044 HID131044 HRZ131044 IBV131044 ILR131044 IVN131044 JFJ131044 JPF131044 JZB131044 KIX131044 KST131044 LCP131044 LML131044 LWH131044 MGD131044 MPZ131044 MZV131044 NJR131044 NTN131044 ODJ131044 ONF131044 OXB131044 PGX131044 PQT131044 QAP131044 QKL131044 QUH131044 RED131044 RNZ131044 RXV131044 SHR131044 SRN131044 TBJ131044 TLF131044 TVB131044 UEX131044 UOT131044 UYP131044 VIL131044 VSH131044 WCD131044 WLZ131044 WVV131044 J196580 JJ196580 TF196580 ADB196580 AMX196580 AWT196580 BGP196580 BQL196580 CAH196580 CKD196580 CTZ196580 DDV196580 DNR196580 DXN196580 EHJ196580 ERF196580 FBB196580 FKX196580 FUT196580 GEP196580 GOL196580 GYH196580 HID196580 HRZ196580 IBV196580 ILR196580 IVN196580 JFJ196580 JPF196580 JZB196580 KIX196580 KST196580 LCP196580 LML196580 LWH196580 MGD196580 MPZ196580 MZV196580 NJR196580 NTN196580 ODJ196580 ONF196580 OXB196580 PGX196580 PQT196580 QAP196580 QKL196580 QUH196580 RED196580 RNZ196580 RXV196580 SHR196580 SRN196580 TBJ196580 TLF196580 TVB196580 UEX196580 UOT196580 UYP196580 VIL196580 VSH196580 WCD196580 WLZ196580 WVV196580 J262116 JJ262116 TF262116 ADB262116 AMX262116 AWT262116 BGP262116 BQL262116 CAH262116 CKD262116 CTZ262116 DDV262116 DNR262116 DXN262116 EHJ262116 ERF262116 FBB262116 FKX262116 FUT262116 GEP262116 GOL262116 GYH262116 HID262116 HRZ262116 IBV262116 ILR262116 IVN262116 JFJ262116 JPF262116 JZB262116 KIX262116 KST262116 LCP262116 LML262116 LWH262116 MGD262116 MPZ262116 MZV262116 NJR262116 NTN262116 ODJ262116 ONF262116 OXB262116 PGX262116 PQT262116 QAP262116 QKL262116 QUH262116 RED262116 RNZ262116 RXV262116 SHR262116 SRN262116 TBJ262116 TLF262116 TVB262116 UEX262116 UOT262116 UYP262116 VIL262116 VSH262116 WCD262116 WLZ262116 WVV262116 J327652 JJ327652 TF327652 ADB327652 AMX327652 AWT327652 BGP327652 BQL327652 CAH327652 CKD327652 CTZ327652 DDV327652 DNR327652 DXN327652 EHJ327652 ERF327652 FBB327652 FKX327652 FUT327652 GEP327652 GOL327652 GYH327652 HID327652 HRZ327652 IBV327652 ILR327652 IVN327652 JFJ327652 JPF327652 JZB327652 KIX327652 KST327652 LCP327652 LML327652 LWH327652 MGD327652 MPZ327652 MZV327652 NJR327652 NTN327652 ODJ327652 ONF327652 OXB327652 PGX327652 PQT327652 QAP327652 QKL327652 QUH327652 RED327652 RNZ327652 RXV327652 SHR327652 SRN327652 TBJ327652 TLF327652 TVB327652 UEX327652 UOT327652 UYP327652 VIL327652 VSH327652 WCD327652 WLZ327652 WVV327652 J393188 JJ393188 TF393188 ADB393188 AMX393188 AWT393188 BGP393188 BQL393188 CAH393188 CKD393188 CTZ393188 DDV393188 DNR393188 DXN393188 EHJ393188 ERF393188 FBB393188 FKX393188 FUT393188 GEP393188 GOL393188 GYH393188 HID393188 HRZ393188 IBV393188 ILR393188 IVN393188 JFJ393188 JPF393188 JZB393188 KIX393188 KST393188 LCP393188 LML393188 LWH393188 MGD393188 MPZ393188 MZV393188 NJR393188 NTN393188 ODJ393188 ONF393188 OXB393188 PGX393188 PQT393188 QAP393188 QKL393188 QUH393188 RED393188 RNZ393188 RXV393188 SHR393188 SRN393188 TBJ393188 TLF393188 TVB393188 UEX393188 UOT393188 UYP393188 VIL393188 VSH393188 WCD393188 WLZ393188 WVV393188 J458724 JJ458724 TF458724 ADB458724 AMX458724 AWT458724 BGP458724 BQL458724 CAH458724 CKD458724 CTZ458724 DDV458724 DNR458724 DXN458724 EHJ458724 ERF458724 FBB458724 FKX458724 FUT458724 GEP458724 GOL458724 GYH458724 HID458724 HRZ458724 IBV458724 ILR458724 IVN458724 JFJ458724 JPF458724 JZB458724 KIX458724 KST458724 LCP458724 LML458724 LWH458724 MGD458724 MPZ458724 MZV458724 NJR458724 NTN458724 ODJ458724 ONF458724 OXB458724 PGX458724 PQT458724 QAP458724 QKL458724 QUH458724 RED458724 RNZ458724 RXV458724 SHR458724 SRN458724 TBJ458724 TLF458724 TVB458724 UEX458724 UOT458724 UYP458724 VIL458724 VSH458724 WCD458724 WLZ458724 WVV458724 J524260 JJ524260 TF524260 ADB524260 AMX524260 AWT524260 BGP524260 BQL524260 CAH524260 CKD524260 CTZ524260 DDV524260 DNR524260 DXN524260 EHJ524260 ERF524260 FBB524260 FKX524260 FUT524260 GEP524260 GOL524260 GYH524260 HID524260 HRZ524260 IBV524260 ILR524260 IVN524260 JFJ524260 JPF524260 JZB524260 KIX524260 KST524260 LCP524260 LML524260 LWH524260 MGD524260 MPZ524260 MZV524260 NJR524260 NTN524260 ODJ524260 ONF524260 OXB524260 PGX524260 PQT524260 QAP524260 QKL524260 QUH524260 RED524260 RNZ524260 RXV524260 SHR524260 SRN524260 TBJ524260 TLF524260 TVB524260 UEX524260 UOT524260 UYP524260 VIL524260 VSH524260 WCD524260 WLZ524260 WVV524260 J589796 JJ589796 TF589796 ADB589796 AMX589796 AWT589796 BGP589796 BQL589796 CAH589796 CKD589796 CTZ589796 DDV589796 DNR589796 DXN589796 EHJ589796 ERF589796 FBB589796 FKX589796 FUT589796 GEP589796 GOL589796 GYH589796 HID589796 HRZ589796 IBV589796 ILR589796 IVN589796 JFJ589796 JPF589796 JZB589796 KIX589796 KST589796 LCP589796 LML589796 LWH589796 MGD589796 MPZ589796 MZV589796 NJR589796 NTN589796 ODJ589796 ONF589796 OXB589796 PGX589796 PQT589796 QAP589796 QKL589796 QUH589796 RED589796 RNZ589796 RXV589796 SHR589796 SRN589796 TBJ589796 TLF589796 TVB589796 UEX589796 UOT589796 UYP589796 VIL589796 VSH589796 WCD589796 WLZ589796 WVV589796 J655332 JJ655332 TF655332 ADB655332 AMX655332 AWT655332 BGP655332 BQL655332 CAH655332 CKD655332 CTZ655332 DDV655332 DNR655332 DXN655332 EHJ655332 ERF655332 FBB655332 FKX655332 FUT655332 GEP655332 GOL655332 GYH655332 HID655332 HRZ655332 IBV655332 ILR655332 IVN655332 JFJ655332 JPF655332 JZB655332 KIX655332 KST655332 LCP655332 LML655332 LWH655332 MGD655332 MPZ655332 MZV655332 NJR655332 NTN655332 ODJ655332 ONF655332 OXB655332 PGX655332 PQT655332 QAP655332 QKL655332 QUH655332 RED655332 RNZ655332 RXV655332 SHR655332 SRN655332 TBJ655332 TLF655332 TVB655332 UEX655332 UOT655332 UYP655332 VIL655332 VSH655332 WCD655332 WLZ655332 WVV655332 J720868 JJ720868 TF720868 ADB720868 AMX720868 AWT720868 BGP720868 BQL720868 CAH720868 CKD720868 CTZ720868 DDV720868 DNR720868 DXN720868 EHJ720868 ERF720868 FBB720868 FKX720868 FUT720868 GEP720868 GOL720868 GYH720868 HID720868 HRZ720868 IBV720868 ILR720868 IVN720868 JFJ720868 JPF720868 JZB720868 KIX720868 KST720868 LCP720868 LML720868 LWH720868 MGD720868 MPZ720868 MZV720868 NJR720868 NTN720868 ODJ720868 ONF720868 OXB720868 PGX720868 PQT720868 QAP720868 QKL720868 QUH720868 RED720868 RNZ720868 RXV720868 SHR720868 SRN720868 TBJ720868 TLF720868 TVB720868 UEX720868 UOT720868 UYP720868 VIL720868 VSH720868 WCD720868 WLZ720868 WVV720868 J786404 JJ786404 TF786404 ADB786404 AMX786404 AWT786404 BGP786404 BQL786404 CAH786404 CKD786404 CTZ786404 DDV786404 DNR786404 DXN786404 EHJ786404 ERF786404 FBB786404 FKX786404 FUT786404 GEP786404 GOL786404 GYH786404 HID786404 HRZ786404 IBV786404 ILR786404 IVN786404 JFJ786404 JPF786404 JZB786404 KIX786404 KST786404 LCP786404 LML786404 LWH786404 MGD786404 MPZ786404 MZV786404 NJR786404 NTN786404 ODJ786404 ONF786404 OXB786404 PGX786404 PQT786404 QAP786404 QKL786404 QUH786404 RED786404 RNZ786404 RXV786404 SHR786404 SRN786404 TBJ786404 TLF786404 TVB786404 UEX786404 UOT786404 UYP786404 VIL786404 VSH786404 WCD786404 WLZ786404 WVV786404 J851940 JJ851940 TF851940 ADB851940 AMX851940 AWT851940 BGP851940 BQL851940 CAH851940 CKD851940 CTZ851940 DDV851940 DNR851940 DXN851940 EHJ851940 ERF851940 FBB851940 FKX851940 FUT851940 GEP851940 GOL851940 GYH851940 HID851940 HRZ851940 IBV851940 ILR851940 IVN851940 JFJ851940 JPF851940 JZB851940 KIX851940 KST851940 LCP851940 LML851940 LWH851940 MGD851940 MPZ851940 MZV851940 NJR851940 NTN851940 ODJ851940 ONF851940 OXB851940 PGX851940 PQT851940 QAP851940 QKL851940 QUH851940 RED851940 RNZ851940 RXV851940 SHR851940 SRN851940 TBJ851940 TLF851940 TVB851940 UEX851940 UOT851940 UYP851940 VIL851940 VSH851940 WCD851940 WLZ851940 WVV851940 J917476 JJ917476 TF917476 ADB917476 AMX917476 AWT917476 BGP917476 BQL917476 CAH917476 CKD917476 CTZ917476 DDV917476 DNR917476 DXN917476 EHJ917476 ERF917476 FBB917476 FKX917476 FUT917476 GEP917476 GOL917476 GYH917476 HID917476 HRZ917476 IBV917476 ILR917476 IVN917476 JFJ917476 JPF917476 JZB917476 KIX917476 KST917476 LCP917476 LML917476 LWH917476 MGD917476 MPZ917476 MZV917476 NJR917476 NTN917476 ODJ917476 ONF917476 OXB917476 PGX917476 PQT917476 QAP917476 QKL917476 QUH917476 RED917476 RNZ917476 RXV917476 SHR917476 SRN917476 TBJ917476 TLF917476 TVB917476 UEX917476 UOT917476 UYP917476 VIL917476 VSH917476 WCD917476 WLZ917476 WVV917476 J983012 JJ983012 TF983012 ADB983012 AMX983012 AWT983012 BGP983012 BQL983012 CAH983012 CKD983012 CTZ983012 DDV983012 DNR983012 DXN983012 EHJ983012 ERF983012 FBB983012 FKX983012 FUT983012 GEP983012 GOL983012 GYH983012 HID983012 HRZ983012 IBV983012 ILR983012 IVN983012 JFJ983012 JPF983012 JZB983012 KIX983012 KST983012 LCP983012 LML983012 LWH983012 MGD983012 MPZ983012 MZV983012 NJR983012 NTN983012 ODJ983012 ONF983012 OXB983012 PGX983012 PQT983012 QAP983012 QKL983012 QUH983012 RED983012 RNZ983012 RXV983012 SHR983012 SRN983012 TBJ983012 TLF983012 TVB983012 UEX983012 UOT983012 UYP983012 VIL983012 VSH983012 WCD983012 WLZ983012 WVV983012 UEV983014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H65508 JH65508 TD65508 ACZ65508 AMV65508 AWR65508 BGN65508 BQJ65508 CAF65508 CKB65508 CTX65508 DDT65508 DNP65508 DXL65508 EHH65508 ERD65508 FAZ65508 FKV65508 FUR65508 GEN65508 GOJ65508 GYF65508 HIB65508 HRX65508 IBT65508 ILP65508 IVL65508 JFH65508 JPD65508 JYZ65508 KIV65508 KSR65508 LCN65508 LMJ65508 LWF65508 MGB65508 MPX65508 MZT65508 NJP65508 NTL65508 ODH65508 OND65508 OWZ65508 PGV65508 PQR65508 QAN65508 QKJ65508 QUF65508 REB65508 RNX65508 RXT65508 SHP65508 SRL65508 TBH65508 TLD65508 TUZ65508 UEV65508 UOR65508 UYN65508 VIJ65508 VSF65508 WCB65508 WLX65508 WVT65508 H131044 JH131044 TD131044 ACZ131044 AMV131044 AWR131044 BGN131044 BQJ131044 CAF131044 CKB131044 CTX131044 DDT131044 DNP131044 DXL131044 EHH131044 ERD131044 FAZ131044 FKV131044 FUR131044 GEN131044 GOJ131044 GYF131044 HIB131044 HRX131044 IBT131044 ILP131044 IVL131044 JFH131044 JPD131044 JYZ131044 KIV131044 KSR131044 LCN131044 LMJ131044 LWF131044 MGB131044 MPX131044 MZT131044 NJP131044 NTL131044 ODH131044 OND131044 OWZ131044 PGV131044 PQR131044 QAN131044 QKJ131044 QUF131044 REB131044 RNX131044 RXT131044 SHP131044 SRL131044 TBH131044 TLD131044 TUZ131044 UEV131044 UOR131044 UYN131044 VIJ131044 VSF131044 WCB131044 WLX131044 WVT131044 H196580 JH196580 TD196580 ACZ196580 AMV196580 AWR196580 BGN196580 BQJ196580 CAF196580 CKB196580 CTX196580 DDT196580 DNP196580 DXL196580 EHH196580 ERD196580 FAZ196580 FKV196580 FUR196580 GEN196580 GOJ196580 GYF196580 HIB196580 HRX196580 IBT196580 ILP196580 IVL196580 JFH196580 JPD196580 JYZ196580 KIV196580 KSR196580 LCN196580 LMJ196580 LWF196580 MGB196580 MPX196580 MZT196580 NJP196580 NTL196580 ODH196580 OND196580 OWZ196580 PGV196580 PQR196580 QAN196580 QKJ196580 QUF196580 REB196580 RNX196580 RXT196580 SHP196580 SRL196580 TBH196580 TLD196580 TUZ196580 UEV196580 UOR196580 UYN196580 VIJ196580 VSF196580 WCB196580 WLX196580 WVT196580 H262116 JH262116 TD262116 ACZ262116 AMV262116 AWR262116 BGN262116 BQJ262116 CAF262116 CKB262116 CTX262116 DDT262116 DNP262116 DXL262116 EHH262116 ERD262116 FAZ262116 FKV262116 FUR262116 GEN262116 GOJ262116 GYF262116 HIB262116 HRX262116 IBT262116 ILP262116 IVL262116 JFH262116 JPD262116 JYZ262116 KIV262116 KSR262116 LCN262116 LMJ262116 LWF262116 MGB262116 MPX262116 MZT262116 NJP262116 NTL262116 ODH262116 OND262116 OWZ262116 PGV262116 PQR262116 QAN262116 QKJ262116 QUF262116 REB262116 RNX262116 RXT262116 SHP262116 SRL262116 TBH262116 TLD262116 TUZ262116 UEV262116 UOR262116 UYN262116 VIJ262116 VSF262116 WCB262116 WLX262116 WVT262116 H327652 JH327652 TD327652 ACZ327652 AMV327652 AWR327652 BGN327652 BQJ327652 CAF327652 CKB327652 CTX327652 DDT327652 DNP327652 DXL327652 EHH327652 ERD327652 FAZ327652 FKV327652 FUR327652 GEN327652 GOJ327652 GYF327652 HIB327652 HRX327652 IBT327652 ILP327652 IVL327652 JFH327652 JPD327652 JYZ327652 KIV327652 KSR327652 LCN327652 LMJ327652 LWF327652 MGB327652 MPX327652 MZT327652 NJP327652 NTL327652 ODH327652 OND327652 OWZ327652 PGV327652 PQR327652 QAN327652 QKJ327652 QUF327652 REB327652 RNX327652 RXT327652 SHP327652 SRL327652 TBH327652 TLD327652 TUZ327652 UEV327652 UOR327652 UYN327652 VIJ327652 VSF327652 WCB327652 WLX327652 WVT327652 H393188 JH393188 TD393188 ACZ393188 AMV393188 AWR393188 BGN393188 BQJ393188 CAF393188 CKB393188 CTX393188 DDT393188 DNP393188 DXL393188 EHH393188 ERD393188 FAZ393188 FKV393188 FUR393188 GEN393188 GOJ393188 GYF393188 HIB393188 HRX393188 IBT393188 ILP393188 IVL393188 JFH393188 JPD393188 JYZ393188 KIV393188 KSR393188 LCN393188 LMJ393188 LWF393188 MGB393188 MPX393188 MZT393188 NJP393188 NTL393188 ODH393188 OND393188 OWZ393188 PGV393188 PQR393188 QAN393188 QKJ393188 QUF393188 REB393188 RNX393188 RXT393188 SHP393188 SRL393188 TBH393188 TLD393188 TUZ393188 UEV393188 UOR393188 UYN393188 VIJ393188 VSF393188 WCB393188 WLX393188 WVT393188 H458724 JH458724 TD458724 ACZ458724 AMV458724 AWR458724 BGN458724 BQJ458724 CAF458724 CKB458724 CTX458724 DDT458724 DNP458724 DXL458724 EHH458724 ERD458724 FAZ458724 FKV458724 FUR458724 GEN458724 GOJ458724 GYF458724 HIB458724 HRX458724 IBT458724 ILP458724 IVL458724 JFH458724 JPD458724 JYZ458724 KIV458724 KSR458724 LCN458724 LMJ458724 LWF458724 MGB458724 MPX458724 MZT458724 NJP458724 NTL458724 ODH458724 OND458724 OWZ458724 PGV458724 PQR458724 QAN458724 QKJ458724 QUF458724 REB458724 RNX458724 RXT458724 SHP458724 SRL458724 TBH458724 TLD458724 TUZ458724 UEV458724 UOR458724 UYN458724 VIJ458724 VSF458724 WCB458724 WLX458724 WVT458724 H524260 JH524260 TD524260 ACZ524260 AMV524260 AWR524260 BGN524260 BQJ524260 CAF524260 CKB524260 CTX524260 DDT524260 DNP524260 DXL524260 EHH524260 ERD524260 FAZ524260 FKV524260 FUR524260 GEN524260 GOJ524260 GYF524260 HIB524260 HRX524260 IBT524260 ILP524260 IVL524260 JFH524260 JPD524260 JYZ524260 KIV524260 KSR524260 LCN524260 LMJ524260 LWF524260 MGB524260 MPX524260 MZT524260 NJP524260 NTL524260 ODH524260 OND524260 OWZ524260 PGV524260 PQR524260 QAN524260 QKJ524260 QUF524260 REB524260 RNX524260 RXT524260 SHP524260 SRL524260 TBH524260 TLD524260 TUZ524260 UEV524260 UOR524260 UYN524260 VIJ524260 VSF524260 WCB524260 WLX524260 WVT524260 H589796 JH589796 TD589796 ACZ589796 AMV589796 AWR589796 BGN589796 BQJ589796 CAF589796 CKB589796 CTX589796 DDT589796 DNP589796 DXL589796 EHH589796 ERD589796 FAZ589796 FKV589796 FUR589796 GEN589796 GOJ589796 GYF589796 HIB589796 HRX589796 IBT589796 ILP589796 IVL589796 JFH589796 JPD589796 JYZ589796 KIV589796 KSR589796 LCN589796 LMJ589796 LWF589796 MGB589796 MPX589796 MZT589796 NJP589796 NTL589796 ODH589796 OND589796 OWZ589796 PGV589796 PQR589796 QAN589796 QKJ589796 QUF589796 REB589796 RNX589796 RXT589796 SHP589796 SRL589796 TBH589796 TLD589796 TUZ589796 UEV589796 UOR589796 UYN589796 VIJ589796 VSF589796 WCB589796 WLX589796 WVT589796 H655332 JH655332 TD655332 ACZ655332 AMV655332 AWR655332 BGN655332 BQJ655332 CAF655332 CKB655332 CTX655332 DDT655332 DNP655332 DXL655332 EHH655332 ERD655332 FAZ655332 FKV655332 FUR655332 GEN655332 GOJ655332 GYF655332 HIB655332 HRX655332 IBT655332 ILP655332 IVL655332 JFH655332 JPD655332 JYZ655332 KIV655332 KSR655332 LCN655332 LMJ655332 LWF655332 MGB655332 MPX655332 MZT655332 NJP655332 NTL655332 ODH655332 OND655332 OWZ655332 PGV655332 PQR655332 QAN655332 QKJ655332 QUF655332 REB655332 RNX655332 RXT655332 SHP655332 SRL655332 TBH655332 TLD655332 TUZ655332 UEV655332 UOR655332 UYN655332 VIJ655332 VSF655332 WCB655332 WLX655332 WVT655332 H720868 JH720868 TD720868 ACZ720868 AMV720868 AWR720868 BGN720868 BQJ720868 CAF720868 CKB720868 CTX720868 DDT720868 DNP720868 DXL720868 EHH720868 ERD720868 FAZ720868 FKV720868 FUR720868 GEN720868 GOJ720868 GYF720868 HIB720868 HRX720868 IBT720868 ILP720868 IVL720868 JFH720868 JPD720868 JYZ720868 KIV720868 KSR720868 LCN720868 LMJ720868 LWF720868 MGB720868 MPX720868 MZT720868 NJP720868 NTL720868 ODH720868 OND720868 OWZ720868 PGV720868 PQR720868 QAN720868 QKJ720868 QUF720868 REB720868 RNX720868 RXT720868 SHP720868 SRL720868 TBH720868 TLD720868 TUZ720868 UEV720868 UOR720868 UYN720868 VIJ720868 VSF720868 WCB720868 WLX720868 WVT720868 H786404 JH786404 TD786404 ACZ786404 AMV786404 AWR786404 BGN786404 BQJ786404 CAF786404 CKB786404 CTX786404 DDT786404 DNP786404 DXL786404 EHH786404 ERD786404 FAZ786404 FKV786404 FUR786404 GEN786404 GOJ786404 GYF786404 HIB786404 HRX786404 IBT786404 ILP786404 IVL786404 JFH786404 JPD786404 JYZ786404 KIV786404 KSR786404 LCN786404 LMJ786404 LWF786404 MGB786404 MPX786404 MZT786404 NJP786404 NTL786404 ODH786404 OND786404 OWZ786404 PGV786404 PQR786404 QAN786404 QKJ786404 QUF786404 REB786404 RNX786404 RXT786404 SHP786404 SRL786404 TBH786404 TLD786404 TUZ786404 UEV786404 UOR786404 UYN786404 VIJ786404 VSF786404 WCB786404 WLX786404 WVT786404 H851940 JH851940 TD851940 ACZ851940 AMV851940 AWR851940 BGN851940 BQJ851940 CAF851940 CKB851940 CTX851940 DDT851940 DNP851940 DXL851940 EHH851940 ERD851940 FAZ851940 FKV851940 FUR851940 GEN851940 GOJ851940 GYF851940 HIB851940 HRX851940 IBT851940 ILP851940 IVL851940 JFH851940 JPD851940 JYZ851940 KIV851940 KSR851940 LCN851940 LMJ851940 LWF851940 MGB851940 MPX851940 MZT851940 NJP851940 NTL851940 ODH851940 OND851940 OWZ851940 PGV851940 PQR851940 QAN851940 QKJ851940 QUF851940 REB851940 RNX851940 RXT851940 SHP851940 SRL851940 TBH851940 TLD851940 TUZ851940 UEV851940 UOR851940 UYN851940 VIJ851940 VSF851940 WCB851940 WLX851940 WVT851940 H917476 JH917476 TD917476 ACZ917476 AMV917476 AWR917476 BGN917476 BQJ917476 CAF917476 CKB917476 CTX917476 DDT917476 DNP917476 DXL917476 EHH917476 ERD917476 FAZ917476 FKV917476 FUR917476 GEN917476 GOJ917476 GYF917476 HIB917476 HRX917476 IBT917476 ILP917476 IVL917476 JFH917476 JPD917476 JYZ917476 KIV917476 KSR917476 LCN917476 LMJ917476 LWF917476 MGB917476 MPX917476 MZT917476 NJP917476 NTL917476 ODH917476 OND917476 OWZ917476 PGV917476 PQR917476 QAN917476 QKJ917476 QUF917476 REB917476 RNX917476 RXT917476 SHP917476 SRL917476 TBH917476 TLD917476 TUZ917476 UEV917476 UOR917476 UYN917476 VIJ917476 VSF917476 WCB917476 WLX917476 WVT917476 H983012 JH983012 TD983012 ACZ983012 AMV983012 AWR983012 BGN983012 BQJ983012 CAF983012 CKB983012 CTX983012 DDT983012 DNP983012 DXL983012 EHH983012 ERD983012 FAZ983012 FKV983012 FUR983012 GEN983012 GOJ983012 GYF983012 HIB983012 HRX983012 IBT983012 ILP983012 IVL983012 JFH983012 JPD983012 JYZ983012 KIV983012 KSR983012 LCN983012 LMJ983012 LWF983012 MGB983012 MPX983012 MZT983012 NJP983012 NTL983012 ODH983012 OND983012 OWZ983012 PGV983012 PQR983012 QAN983012 QKJ983012 QUF983012 REB983012 RNX983012 RXT983012 SHP983012 SRL983012 TBH983012 TLD983012 TUZ983012 UEV983012 UOR983012 UYN983012 VIJ983012 VSF983012 WCB983012 WLX983012 WVT983012 UOR983014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H65510 JH65510 TD65510 ACZ65510 AMV65510 AWR65510 BGN65510 BQJ65510 CAF65510 CKB65510 CTX65510 DDT65510 DNP65510 DXL65510 EHH65510 ERD65510 FAZ65510 FKV65510 FUR65510 GEN65510 GOJ65510 GYF65510 HIB65510 HRX65510 IBT65510 ILP65510 IVL65510 JFH65510 JPD65510 JYZ65510 KIV65510 KSR65510 LCN65510 LMJ65510 LWF65510 MGB65510 MPX65510 MZT65510 NJP65510 NTL65510 ODH65510 OND65510 OWZ65510 PGV65510 PQR65510 QAN65510 QKJ65510 QUF65510 REB65510 RNX65510 RXT65510 SHP65510 SRL65510 TBH65510 TLD65510 TUZ65510 UEV65510 UOR65510 UYN65510 VIJ65510 VSF65510 WCB65510 WLX65510 WVT65510 H131046 JH131046 TD131046 ACZ131046 AMV131046 AWR131046 BGN131046 BQJ131046 CAF131046 CKB131046 CTX131046 DDT131046 DNP131046 DXL131046 EHH131046 ERD131046 FAZ131046 FKV131046 FUR131046 GEN131046 GOJ131046 GYF131046 HIB131046 HRX131046 IBT131046 ILP131046 IVL131046 JFH131046 JPD131046 JYZ131046 KIV131046 KSR131046 LCN131046 LMJ131046 LWF131046 MGB131046 MPX131046 MZT131046 NJP131046 NTL131046 ODH131046 OND131046 OWZ131046 PGV131046 PQR131046 QAN131046 QKJ131046 QUF131046 REB131046 RNX131046 RXT131046 SHP131046 SRL131046 TBH131046 TLD131046 TUZ131046 UEV131046 UOR131046 UYN131046 VIJ131046 VSF131046 WCB131046 WLX131046 WVT131046 H196582 JH196582 TD196582 ACZ196582 AMV196582 AWR196582 BGN196582 BQJ196582 CAF196582 CKB196582 CTX196582 DDT196582 DNP196582 DXL196582 EHH196582 ERD196582 FAZ196582 FKV196582 FUR196582 GEN196582 GOJ196582 GYF196582 HIB196582 HRX196582 IBT196582 ILP196582 IVL196582 JFH196582 JPD196582 JYZ196582 KIV196582 KSR196582 LCN196582 LMJ196582 LWF196582 MGB196582 MPX196582 MZT196582 NJP196582 NTL196582 ODH196582 OND196582 OWZ196582 PGV196582 PQR196582 QAN196582 QKJ196582 QUF196582 REB196582 RNX196582 RXT196582 SHP196582 SRL196582 TBH196582 TLD196582 TUZ196582 UEV196582 UOR196582 UYN196582 VIJ196582 VSF196582 WCB196582 WLX196582 WVT196582 H262118 JH262118 TD262118 ACZ262118 AMV262118 AWR262118 BGN262118 BQJ262118 CAF262118 CKB262118 CTX262118 DDT262118 DNP262118 DXL262118 EHH262118 ERD262118 FAZ262118 FKV262118 FUR262118 GEN262118 GOJ262118 GYF262118 HIB262118 HRX262118 IBT262118 ILP262118 IVL262118 JFH262118 JPD262118 JYZ262118 KIV262118 KSR262118 LCN262118 LMJ262118 LWF262118 MGB262118 MPX262118 MZT262118 NJP262118 NTL262118 ODH262118 OND262118 OWZ262118 PGV262118 PQR262118 QAN262118 QKJ262118 QUF262118 REB262118 RNX262118 RXT262118 SHP262118 SRL262118 TBH262118 TLD262118 TUZ262118 UEV262118 UOR262118 UYN262118 VIJ262118 VSF262118 WCB262118 WLX262118 WVT262118 H327654 JH327654 TD327654 ACZ327654 AMV327654 AWR327654 BGN327654 BQJ327654 CAF327654 CKB327654 CTX327654 DDT327654 DNP327654 DXL327654 EHH327654 ERD327654 FAZ327654 FKV327654 FUR327654 GEN327654 GOJ327654 GYF327654 HIB327654 HRX327654 IBT327654 ILP327654 IVL327654 JFH327654 JPD327654 JYZ327654 KIV327654 KSR327654 LCN327654 LMJ327654 LWF327654 MGB327654 MPX327654 MZT327654 NJP327654 NTL327654 ODH327654 OND327654 OWZ327654 PGV327654 PQR327654 QAN327654 QKJ327654 QUF327654 REB327654 RNX327654 RXT327654 SHP327654 SRL327654 TBH327654 TLD327654 TUZ327654 UEV327654 UOR327654 UYN327654 VIJ327654 VSF327654 WCB327654 WLX327654 WVT327654 H393190 JH393190 TD393190 ACZ393190 AMV393190 AWR393190 BGN393190 BQJ393190 CAF393190 CKB393190 CTX393190 DDT393190 DNP393190 DXL393190 EHH393190 ERD393190 FAZ393190 FKV393190 FUR393190 GEN393190 GOJ393190 GYF393190 HIB393190 HRX393190 IBT393190 ILP393190 IVL393190 JFH393190 JPD393190 JYZ393190 KIV393190 KSR393190 LCN393190 LMJ393190 LWF393190 MGB393190 MPX393190 MZT393190 NJP393190 NTL393190 ODH393190 OND393190 OWZ393190 PGV393190 PQR393190 QAN393190 QKJ393190 QUF393190 REB393190 RNX393190 RXT393190 SHP393190 SRL393190 TBH393190 TLD393190 TUZ393190 UEV393190 UOR393190 UYN393190 VIJ393190 VSF393190 WCB393190 WLX393190 WVT393190 H458726 JH458726 TD458726 ACZ458726 AMV458726 AWR458726 BGN458726 BQJ458726 CAF458726 CKB458726 CTX458726 DDT458726 DNP458726 DXL458726 EHH458726 ERD458726 FAZ458726 FKV458726 FUR458726 GEN458726 GOJ458726 GYF458726 HIB458726 HRX458726 IBT458726 ILP458726 IVL458726 JFH458726 JPD458726 JYZ458726 KIV458726 KSR458726 LCN458726 LMJ458726 LWF458726 MGB458726 MPX458726 MZT458726 NJP458726 NTL458726 ODH458726 OND458726 OWZ458726 PGV458726 PQR458726 QAN458726 QKJ458726 QUF458726 REB458726 RNX458726 RXT458726 SHP458726 SRL458726 TBH458726 TLD458726 TUZ458726 UEV458726 UOR458726 UYN458726 VIJ458726 VSF458726 WCB458726 WLX458726 WVT458726 H524262 JH524262 TD524262 ACZ524262 AMV524262 AWR524262 BGN524262 BQJ524262 CAF524262 CKB524262 CTX524262 DDT524262 DNP524262 DXL524262 EHH524262 ERD524262 FAZ524262 FKV524262 FUR524262 GEN524262 GOJ524262 GYF524262 HIB524262 HRX524262 IBT524262 ILP524262 IVL524262 JFH524262 JPD524262 JYZ524262 KIV524262 KSR524262 LCN524262 LMJ524262 LWF524262 MGB524262 MPX524262 MZT524262 NJP524262 NTL524262 ODH524262 OND524262 OWZ524262 PGV524262 PQR524262 QAN524262 QKJ524262 QUF524262 REB524262 RNX524262 RXT524262 SHP524262 SRL524262 TBH524262 TLD524262 TUZ524262 UEV524262 UOR524262 UYN524262 VIJ524262 VSF524262 WCB524262 WLX524262 WVT524262 H589798 JH589798 TD589798 ACZ589798 AMV589798 AWR589798 BGN589798 BQJ589798 CAF589798 CKB589798 CTX589798 DDT589798 DNP589798 DXL589798 EHH589798 ERD589798 FAZ589798 FKV589798 FUR589798 GEN589798 GOJ589798 GYF589798 HIB589798 HRX589798 IBT589798 ILP589798 IVL589798 JFH589798 JPD589798 JYZ589798 KIV589798 KSR589798 LCN589798 LMJ589798 LWF589798 MGB589798 MPX589798 MZT589798 NJP589798 NTL589798 ODH589798 OND589798 OWZ589798 PGV589798 PQR589798 QAN589798 QKJ589798 QUF589798 REB589798 RNX589798 RXT589798 SHP589798 SRL589798 TBH589798 TLD589798 TUZ589798 UEV589798 UOR589798 UYN589798 VIJ589798 VSF589798 WCB589798 WLX589798 WVT589798 H655334 JH655334 TD655334 ACZ655334 AMV655334 AWR655334 BGN655334 BQJ655334 CAF655334 CKB655334 CTX655334 DDT655334 DNP655334 DXL655334 EHH655334 ERD655334 FAZ655334 FKV655334 FUR655334 GEN655334 GOJ655334 GYF655334 HIB655334 HRX655334 IBT655334 ILP655334 IVL655334 JFH655334 JPD655334 JYZ655334 KIV655334 KSR655334 LCN655334 LMJ655334 LWF655334 MGB655334 MPX655334 MZT655334 NJP655334 NTL655334 ODH655334 OND655334 OWZ655334 PGV655334 PQR655334 QAN655334 QKJ655334 QUF655334 REB655334 RNX655334 RXT655334 SHP655334 SRL655334 TBH655334 TLD655334 TUZ655334 UEV655334 UOR655334 UYN655334 VIJ655334 VSF655334 WCB655334 WLX655334 WVT655334 H720870 JH720870 TD720870 ACZ720870 AMV720870 AWR720870 BGN720870 BQJ720870 CAF720870 CKB720870 CTX720870 DDT720870 DNP720870 DXL720870 EHH720870 ERD720870 FAZ720870 FKV720870 FUR720870 GEN720870 GOJ720870 GYF720870 HIB720870 HRX720870 IBT720870 ILP720870 IVL720870 JFH720870 JPD720870 JYZ720870 KIV720870 KSR720870 LCN720870 LMJ720870 LWF720870 MGB720870 MPX720870 MZT720870 NJP720870 NTL720870 ODH720870 OND720870 OWZ720870 PGV720870 PQR720870 QAN720870 QKJ720870 QUF720870 REB720870 RNX720870 RXT720870 SHP720870 SRL720870 TBH720870 TLD720870 TUZ720870 UEV720870 UOR720870 UYN720870 VIJ720870 VSF720870 WCB720870 WLX720870 WVT720870 H786406 JH786406 TD786406 ACZ786406 AMV786406 AWR786406 BGN786406 BQJ786406 CAF786406 CKB786406 CTX786406 DDT786406 DNP786406 DXL786406 EHH786406 ERD786406 FAZ786406 FKV786406 FUR786406 GEN786406 GOJ786406 GYF786406 HIB786406 HRX786406 IBT786406 ILP786406 IVL786406 JFH786406 JPD786406 JYZ786406 KIV786406 KSR786406 LCN786406 LMJ786406 LWF786406 MGB786406 MPX786406 MZT786406 NJP786406 NTL786406 ODH786406 OND786406 OWZ786406 PGV786406 PQR786406 QAN786406 QKJ786406 QUF786406 REB786406 RNX786406 RXT786406 SHP786406 SRL786406 TBH786406 TLD786406 TUZ786406 UEV786406 UOR786406 UYN786406 VIJ786406 VSF786406 WCB786406 WLX786406 WVT786406 H851942 JH851942 TD851942 ACZ851942 AMV851942 AWR851942 BGN851942 BQJ851942 CAF851942 CKB851942 CTX851942 DDT851942 DNP851942 DXL851942 EHH851942 ERD851942 FAZ851942 FKV851942 FUR851942 GEN851942 GOJ851942 GYF851942 HIB851942 HRX851942 IBT851942 ILP851942 IVL851942 JFH851942 JPD851942 JYZ851942 KIV851942 KSR851942 LCN851942 LMJ851942 LWF851942 MGB851942 MPX851942 MZT851942 NJP851942 NTL851942 ODH851942 OND851942 OWZ851942 PGV851942 PQR851942 QAN851942 QKJ851942 QUF851942 REB851942 RNX851942 RXT851942 SHP851942 SRL851942 TBH851942 TLD851942 TUZ851942 UEV851942 UOR851942 UYN851942 VIJ851942 VSF851942 WCB851942 WLX851942 WVT851942 H917478 JH917478 TD917478 ACZ917478 AMV917478 AWR917478 BGN917478 BQJ917478 CAF917478 CKB917478 CTX917478 DDT917478 DNP917478 DXL917478 EHH917478 ERD917478 FAZ917478 FKV917478 FUR917478 GEN917478 GOJ917478 GYF917478 HIB917478 HRX917478 IBT917478 ILP917478 IVL917478 JFH917478 JPD917478 JYZ917478 KIV917478 KSR917478 LCN917478 LMJ917478 LWF917478 MGB917478 MPX917478 MZT917478 NJP917478 NTL917478 ODH917478 OND917478 OWZ917478 PGV917478 PQR917478 QAN917478 QKJ917478 QUF917478 REB917478 RNX917478 RXT917478 SHP917478 SRL917478 TBH917478 TLD917478 TUZ917478 UEV917478 UOR917478 UYN917478 VIJ917478 VSF917478 WCB917478 WLX917478 WVT917478 H983014 JH983014 TD983014 ACZ983014 AMV983014 AWR983014 BGN983014 BQJ983014 CAF983014 CKB983014 CTX983014 DDT983014 DNP983014 DXL983014 EHH983014 ERD983014 FAZ983014 FKV983014 FUR983014 GEN983014 GOJ983014 GYF983014 HIB983014 HRX983014 IBT983014 ILP983014 IVL983014 JFH983014 JPD983014 JYZ983014 KIV983014 KSR983014 LCN983014 LMJ983014 LWF983014 MGB983014 MPX983014 MZT983014 NJP983014 NTL983014 JJ34:JJ35 TF34:TF35 ADB34:ADB35 AMX34:AMX35 AWT34:AWT35 BGP34:BGP35 BQL34:BQL35 CAH34:CAH35 CKD34:CKD35 CTZ34:CTZ35 DDV34:DDV35 DNR34:DNR35 DXN34:DXN35 EHJ34:EHJ35 ERF34:ERF35 FBB34:FBB35 FKX34:FKX35 FUT34:FUT35 GEP34:GEP35 GOL34:GOL35 GYH34:GYH35 HID34:HID35 HRZ34:HRZ35 IBV34:IBV35 ILR34:ILR35 IVN34:IVN35 JFJ34:JFJ35 JPF34:JPF35 JZB34:JZB35 KIX34:KIX35 KST34:KST35 LCP34:LCP35 LML34:LML35 LWH34:LWH35 MGD34:MGD35 MPZ34:MPZ35 MZV34:MZV35 NJR34:NJR35 NTN34:NTN35 ODJ34:ODJ35 ONF34:ONF35 OXB34:OXB35 PGX34:PGX35 PQT34:PQT35 QAP34:QAP35 QKL34:QKL35 QUH34:QUH35 RED34:RED35 RNZ34:RNZ35 RXV34:RXV35 SHR34:SHR35 SRN34:SRN35 TBJ34:TBJ35 TLF34:TLF35 TVB34:TVB35 UEX34:UEX35 UOT34:UOT35 UYP34:UYP35 VIL34:VIL35 VSH34:VSH35 WCD34:WCD35 WLZ34:WLZ35 WVV34:WVV35 JF34:JF35 TB34:TB35 ACX34:ACX35 AMT34:AMT35 AWP34:AWP35 BGL34:BGL35 BQH34:BQH35 CAD34:CAD35 CJZ34:CJZ35 CTV34:CTV35 DDR34:DDR35 DNN34:DNN35 DXJ34:DXJ35 EHF34:EHF35 ERB34:ERB35 FAX34:FAX35 FKT34:FKT35 FUP34:FUP35 GEL34:GEL35 GOH34:GOH35 GYD34:GYD35 HHZ34:HHZ35 HRV34:HRV35 IBR34:IBR35 ILN34:ILN35 IVJ34:IVJ35 JFF34:JFF35 JPB34:JPB35 JYX34:JYX35 KIT34:KIT35 KSP34:KSP35 LCL34:LCL35 LMH34:LMH35 LWD34:LWD35 MFZ34:MFZ35 MPV34:MPV35 MZR34:MZR35 NJN34:NJN35 NTJ34:NTJ35 ODF34:ODF35 ONB34:ONB35 OWX34:OWX35 PGT34:PGT35 PQP34:PQP35 QAL34:QAL35 QKH34:QKH35 QUD34:QUD35 RDZ34:RDZ35 RNV34:RNV35 RXR34:RXR35 SHN34:SHN35 SRJ34:SRJ35 TBF34:TBF35 TLB34:TLB35 TUX34:TUX35 UET34:UET35 UOP34:UOP35 UYL34:UYL35 VIH34:VIH35 VSD34:VSD35 WBZ34:WBZ35 WLV34:WLV35 WVR34:WVR35 JH34:JH35 TD34:TD35 ACZ34:ACZ35 AMV34:AMV35 AWR34:AWR35 BGN34:BGN35 BQJ34:BQJ35 CAF34:CAF35 CKB34:CKB35 CTX34:CTX35 DDT34:DDT35 DNP34:DNP35 DXL34:DXL35 EHH34:EHH35 ERD34:ERD35 FAZ34:FAZ35 FKV34:FKV35 FUR34:FUR35 GEN34:GEN35 GOJ34:GOJ35 GYF34:GYF35 HIB34:HIB35 HRX34:HRX35 IBT34:IBT35 ILP34:ILP35 IVL34:IVL35 JFH34:JFH35 JPD34:JPD35 JYZ34:JYZ35 KIV34:KIV35 KSR34:KSR35 LCN34:LCN35 LMJ34:LMJ35 LWF34:LWF35 MGB34:MGB35 MPX34:MPX35 MZT34:MZT35 NJP34:NJP35 NTL34:NTL35 ODH34:ODH35 OND34:OND35 OWZ34:OWZ35 PGV34:PGV35 PQR34:PQR35 QAN34:QAN35 QKJ34:QKJ35 QUF34:QUF35 REB34:REB35 RNX34:RNX35 RXT34:RXT35 SHP34:SHP35 SRL34:SRL35 TBH34:TBH35 TLD34:TLD35 TUZ34:TUZ35 UEV34:UEV35 UOR34:UOR35 UYN34:UYN35 VIJ34:VIJ35 VSF34:VSF35 WCB34:WCB35 WLX34:WLX35 WVT34:WVT35 JD34:JD35 SZ34:SZ35 ACV34:ACV35 AMR34:AMR35 AWN34:AWN35 BGJ34:BGJ35 BQF34:BQF35 CAB34:CAB35 CJX34:CJX35 CTT34:CTT35 DDP34:DDP35 DNL34:DNL35 DXH34:DXH35 EHD34:EHD35 EQZ34:EQZ35 FAV34:FAV35 FKR34:FKR35 FUN34:FUN35 GEJ34:GEJ35 GOF34:GOF35 GYB34:GYB35 HHX34:HHX35 HRT34:HRT35 IBP34:IBP35 ILL34:ILL35 IVH34:IVH35 JFD34:JFD35 JOZ34:JOZ35 JYV34:JYV35 KIR34:KIR35 KSN34:KSN35 LCJ34:LCJ35 LMF34:LMF35 LWB34:LWB35 MFX34:MFX35 MPT34:MPT35 MZP34:MZP35 NJL34:NJL35 NTH34:NTH35 ODD34:ODD35 OMZ34:OMZ35 OWV34:OWV35 PGR34:PGR35 PQN34:PQN35 QAJ34:QAJ35 QKF34:QKF35 QUB34:QUB35 RDX34:RDX35 RNT34:RNT35 RXP34:RXP35 SHL34:SHL35 SRH34:SRH35 TBD34:TBD35 TKZ34:TKZ35 TUV34:TUV35 UER34:UER35 UON34:UON35 UYJ34:UYJ35 VIF34:VIF35 VSB34:VSB35 WBX34:WBX35 WLT34:WLT35 WVP34:WVP35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JD18 SZ18 ACV18 AMR18 AWN18 BGJ18 BQF18 CAB18 CJX18 CTT18 DDP18 DNL18 DXH18 EHD18 EQZ18 FAV18 FKR18 FUN18 GEJ18 GOF18 GYB18 HHX18 HRT18 IBP18 ILL18 IVH18 JFD18 JOZ18 JYV18 KIR18 KSN18 LCJ18 LMF18 LWB18 MFX18 MPT18 MZP18 NJL18 NTH18 ODD18 OMZ18 OWV18 PGR18 PQN18 QAJ18 QKF18 QUB18 RDX18 RNT18 RXP18 SHL18 SRH18 TBD18 TKZ18 TUV18 UER18 UON18 UYJ18 VIF18 VSB18 WBX18 WLT18 WVP18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JD22 SZ22 ACV22 AMR22 AWN22 BGJ22 BQF22 CAB22 CJX22 CTT22 DDP22 DNL22 DXH22 EHD22 EQZ22 FAV22 FKR22 FUN22 GEJ22 GOF22 GYB22 HHX22 HRT22 IBP22 ILL22 IVH22 JFD22 JOZ22 JYV22 KIR22 KSN22 LCJ22 LMF22 LWB22 MFX22 MPT22 MZP22 NJL22 NTH22 ODD22 OMZ22 OWV22 PGR22 PQN22 QAJ22 QKF22 QUB22 RDX22 RNT22 RXP22 SHL22 SRH22 TBD22 TKZ22 TUV22 UER22 UON22 UYJ22 VIF22 VSB22 WBX22 WLT22 WVP22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JD20 SZ20 ACV20 AMR20 AWN20 BGJ20 BQF20 CAB20 CJX20 CTT20 DDP20 DNL20 DXH20 EHD20 EQZ20 FAV20 FKR20 FUN20 GEJ20 GOF20 GYB20 HHX20 HRT20 IBP20 ILL20 IVH20 JFD20 JOZ20 JYV20 KIR20 KSN20 LCJ20 LMF20 LWB20 MFX20 MPT20 MZP20 NJL20 NTH20 ODD20 OMZ20 OWV20 PGR20 PQN20 QAJ20 QKF20 QUB20 RDX20 RNT20 RXP20 SHL20 SRH20 TBD20 TKZ20 TUV20 UER20 UON20 UYJ20 VIF20 VSB20 WBX20 WLT20 WVP20 JJ20 TF20 ADB20 AMX20 AWT20 BGP20 BQL20 CAH20 CKD20 CTZ20 DDV20 DNR20 DXN20 EHJ20 ERF20 FBB20 FKX20 FUT20 GEP20 GOL20 GYH20 HID20 HRZ20 IBV20 ILR20 IVN20 JFJ20 JPF20 JZB20 KIX20 KST20 LCP20 LML20 LWH20 MGD20 MPZ20 MZV20 NJR20 NTN20 ODJ20 ONF20 OXB20 PGX20 PQT20 QAP20 QKL20 QUH20 RED20 RNZ20 RXV20 SHR20 SRN20 TBJ20 TLF20 TVB20 UEX20 UOT20 UYP20 VIL20 VSH20 WCD20 WLZ20 WVV20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JF24 TB24 ACX24 AMT24 AWP24 BGL24 BQH24 CAD24 CJZ24 CTV24 DDR24 DNN24 DXJ24 EHF24 ERB24 FAX24 FKT24 FUP24 GEL24 GOH24 GYD24 HHZ24 HRV24 IBR24 ILN24 IVJ24 JFF24 JPB24 JYX24 KIT24 KSP24 LCL24 LMH24 LWD24 MFZ24 MPV24 MZR24 NJN24 NTJ24 ODF24 ONB24 OWX24 PGT24 PQP24 QAL24 QKH24 QUD24 RDZ24 RNV24 RXR24 SHN24 SRJ24 TBF24 TLB24 TUX24 UET24 UOP24 UYL24 VIH24 VSD24 WBZ24 WLV24 WVR24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JH26 TD26 ACZ26 AMV26 AWR26 BGN26 BQJ26 CAF26 CKB26 CTX26 DDT26 DNP26 DXL26 EHH26 ERD26 FAZ26 FKV26 FUR26 GEN26 GOJ26 GYF26 HIB26 HRX26 IBT26 ILP26 IVL26 JFH26 JPD26 JYZ26 KIV26 KSR26 LCN26 LMJ26 LWF26 MGB26 MPX26 MZT26 NJP26 NTL26 ODH26 OND26 OWZ26 PGV26 PQR26 QAN26 QKJ26 QUF26 REB26 RNX26 RXT26 SHP26 SRL26 TBH26 TLD26 TUZ26 UEV26 UOR26 UYN26 VIJ26 VSF26 WCB26 WLX26 WVT26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JH28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JH32 TD32 ACZ32 AMV32 AWR32 BGN32 BQJ32 CAF32 CKB32 CTX32 DDT32 DNP32 DXL32 EHH32 ERD32 FAZ32 FKV32 FUR32 GEN32 GOJ32 GYF32 HIB32 HRX32 IBT32 ILP32 IVL32 JFH32 JPD32 JYZ32 KIV32 KSR32 LCN32 LMJ32 LWF32 MGB32 MPX32 MZT32 NJP32 NTL32 ODH32 OND32 OWZ32 PGV32 PQR32 QAN32 QKJ32 QUF32 REB32 RNX32 RXT32 SHP32 SRL32 TBH32 TLD32 TUZ32 UEV32 UOR32 UYN32 VIJ32 VSF32 WCB32 WLX32 WVT32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JD30 SZ30 ACV30 AMR30 AWN30 BGJ30 BQF30 CAB30 CJX30 CTT30 DDP30 DNL30 DXH30 EHD30 EQZ30 FAV30 FKR30 FUN30 GEJ30 GOF30 GYB30 HHX30 HRT30 IBP30 ILL30 IVH30 JFD30 JOZ30 JYV30 KIR30 KSN30 LCJ30 LMF30 LWB30 MFX30 MPT30 MZP30 NJL30 NTH30 ODD30 OMZ30 OWV30 PGR30 PQN30 QAJ30 QKF30 QUB30 RDX30 RNT30 RXP30 SHL30 SRH30 TBD30 TKZ30 TUV30 UER30 UON30 UYJ30 VIF30 VSB30 WBX30 WLT30 WVP30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xm:sqref>
        </x14:dataValidation>
        <x14:dataValidation type="list" allowBlank="1" showInputMessage="1" showErrorMessage="1" xr:uid="{00000000-0002-0000-0000-000001000000}">
          <x14:formula1>
            <xm:f>'SELPA Summary by Fiscal Year'!$A$5:$A$60</xm:f>
          </x14:formula1>
          <xm:sqref>B3:F3</xm:sqref>
        </x14:dataValidation>
        <x14:dataValidation type="list" allowBlank="1" showInputMessage="1" showErrorMessage="1" xr:uid="{00000000-0002-0000-0000-000002000000}">
          <x14:formula1>
            <xm:f>'SELPA List'!$A$2:$A$132</xm:f>
          </x14:formula1>
          <xm:sqref>L3:O3</xm:sqref>
        </x14:dataValidation>
        <x14:dataValidation type="list" allowBlank="1" showInputMessage="1" showErrorMessage="1" xr:uid="{00000000-0002-0000-0000-000003000000}">
          <x14:formula1>
            <xm:f>'SELPA List'!$A$2:$A$1000</xm:f>
          </x14:formula1>
          <xm:sqref>G3:K3</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3"/>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3"/>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3"/>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3"/>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3"/>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3"/>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3"/>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3"/>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3"/>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3"/>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3"/>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3"/>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3"/>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3"/>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3"/>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M61"/>
  <sheetViews>
    <sheetView zoomScaleNormal="100" workbookViewId="0">
      <pane xSplit="1" ySplit="4" topLeftCell="B5" activePane="bottomRight" state="frozen"/>
      <selection activeCell="Q20" sqref="Q20"/>
      <selection pane="topRight" activeCell="Q20" sqref="Q20"/>
      <selection pane="bottomLeft" activeCell="Q20" sqref="Q20"/>
      <selection pane="bottomRight" activeCell="D65" sqref="D65"/>
    </sheetView>
  </sheetViews>
  <sheetFormatPr defaultRowHeight="14.4" x14ac:dyDescent="0.3"/>
  <cols>
    <col min="1" max="1" width="35.44140625" customWidth="1"/>
    <col min="2" max="2" width="21.44140625" customWidth="1"/>
    <col min="3" max="3" width="22.33203125" bestFit="1" customWidth="1"/>
    <col min="4" max="4" width="21" customWidth="1"/>
    <col min="5" max="5" width="22.33203125" bestFit="1" customWidth="1"/>
    <col min="6" max="6" width="15.109375" customWidth="1"/>
    <col min="7" max="7" width="21" customWidth="1"/>
    <col min="8" max="8" width="22.33203125" bestFit="1" customWidth="1"/>
    <col min="9" max="9" width="21.109375" customWidth="1"/>
    <col min="10" max="10" width="22.33203125" bestFit="1" customWidth="1"/>
    <col min="11" max="11" width="13.6640625" customWidth="1"/>
    <col min="12" max="12" width="11.44140625" customWidth="1"/>
    <col min="13" max="13" width="13.33203125" bestFit="1" customWidth="1"/>
    <col min="14" max="14" width="2.88671875" style="25" customWidth="1"/>
    <col min="15" max="15" width="21.44140625" customWidth="1"/>
    <col min="16" max="16" width="21.44140625" style="106" hidden="1" customWidth="1"/>
    <col min="17" max="17" width="22.33203125" bestFit="1" customWidth="1"/>
    <col min="18" max="18" width="21" customWidth="1"/>
    <col min="19" max="20" width="21" style="106" hidden="1" customWidth="1"/>
    <col min="21" max="21" width="22.33203125" bestFit="1" customWidth="1"/>
    <col min="22" max="22" width="15.109375" customWidth="1"/>
    <col min="23" max="23" width="21" customWidth="1"/>
    <col min="24" max="24" width="21" style="106" hidden="1" customWidth="1"/>
    <col min="25" max="25" width="22.33203125" bestFit="1" customWidth="1"/>
    <col min="26" max="26" width="21.109375" customWidth="1"/>
    <col min="27" max="27" width="21.109375" style="106" hidden="1" customWidth="1"/>
    <col min="28" max="28" width="22.33203125" bestFit="1" customWidth="1"/>
    <col min="29" max="29" width="13.6640625" customWidth="1"/>
    <col min="30" max="30" width="11.44140625" customWidth="1"/>
    <col min="31" max="31" width="12.109375" style="106" hidden="1" customWidth="1"/>
    <col min="32" max="32" width="13.33203125" bestFit="1" customWidth="1"/>
    <col min="33" max="33" width="2.88671875" style="25" customWidth="1"/>
    <col min="34" max="34" width="21.44140625" customWidth="1"/>
    <col min="35" max="35" width="21.44140625" style="106" hidden="1" customWidth="1"/>
    <col min="36" max="36" width="22.33203125" bestFit="1" customWidth="1"/>
    <col min="37" max="37" width="21" customWidth="1"/>
    <col min="38" max="39" width="21" style="106" hidden="1" customWidth="1"/>
    <col min="40" max="40" width="22.33203125" bestFit="1" customWidth="1"/>
    <col min="41" max="41" width="15.109375" customWidth="1"/>
    <col min="42" max="42" width="21" customWidth="1"/>
    <col min="43" max="43" width="21" style="106" hidden="1" customWidth="1"/>
    <col min="44" max="44" width="22.33203125" bestFit="1" customWidth="1"/>
    <col min="45" max="45" width="21.109375" customWidth="1"/>
    <col min="46" max="46" width="21.109375" style="106" hidden="1" customWidth="1"/>
    <col min="47" max="47" width="22.33203125" bestFit="1" customWidth="1"/>
    <col min="48" max="48" width="13.6640625" customWidth="1"/>
    <col min="49" max="49" width="11.44140625" customWidth="1"/>
    <col min="50" max="50" width="12.88671875" style="106" hidden="1" customWidth="1"/>
    <col min="51" max="51" width="13.33203125" bestFit="1" customWidth="1"/>
    <col min="52" max="52" width="2.88671875" style="25" customWidth="1"/>
    <col min="53" max="53" width="21.44140625" customWidth="1"/>
    <col min="54" max="54" width="21.44140625" style="106" hidden="1" customWidth="1"/>
    <col min="55" max="55" width="22.33203125" bestFit="1" customWidth="1"/>
    <col min="56" max="56" width="20.6640625" customWidth="1"/>
    <col min="57" max="58" width="20.6640625" style="106" hidden="1" customWidth="1"/>
    <col min="59" max="59" width="22.33203125" bestFit="1" customWidth="1"/>
    <col min="60" max="60" width="14.88671875" customWidth="1"/>
    <col min="61" max="61" width="21" customWidth="1"/>
    <col min="62" max="62" width="21" style="106" hidden="1" customWidth="1"/>
    <col min="63" max="63" width="21.33203125" customWidth="1"/>
    <col min="64" max="64" width="22.33203125" bestFit="1" customWidth="1"/>
    <col min="65" max="65" width="22.33203125" style="106" hidden="1" customWidth="1"/>
    <col min="66" max="66" width="22.33203125" bestFit="1" customWidth="1"/>
    <col min="67" max="67" width="13.6640625" customWidth="1"/>
    <col min="68" max="68" width="11.44140625" customWidth="1"/>
    <col min="69" max="69" width="12.33203125" style="106" hidden="1" customWidth="1"/>
    <col min="70" max="70" width="13.33203125" bestFit="1" customWidth="1"/>
    <col min="71" max="71" width="2.88671875" style="25" customWidth="1"/>
    <col min="72" max="72" width="21.44140625" customWidth="1"/>
    <col min="73" max="73" width="21.44140625" style="106" hidden="1" customWidth="1"/>
    <col min="74" max="74" width="22.33203125" bestFit="1" customWidth="1"/>
    <col min="75" max="75" width="20.6640625" customWidth="1"/>
    <col min="76" max="77" width="20.6640625" style="106" hidden="1" customWidth="1"/>
    <col min="78" max="78" width="22.33203125" bestFit="1" customWidth="1"/>
    <col min="79" max="79" width="14.88671875" customWidth="1"/>
    <col min="80" max="80" width="21" customWidth="1"/>
    <col min="81" max="81" width="21" style="106" hidden="1" customWidth="1"/>
    <col min="82" max="82" width="21.33203125" customWidth="1"/>
    <col min="83" max="83" width="22.33203125" bestFit="1" customWidth="1"/>
    <col min="84" max="84" width="22.33203125" style="106" hidden="1" customWidth="1"/>
    <col min="85" max="85" width="22.33203125" bestFit="1" customWidth="1"/>
    <col min="86" max="86" width="13.6640625" customWidth="1"/>
    <col min="87" max="87" width="11.44140625" customWidth="1"/>
    <col min="88" max="88" width="12.109375" style="106" hidden="1" customWidth="1"/>
    <col min="89" max="89" width="13.33203125" bestFit="1" customWidth="1"/>
    <col min="90" max="90" width="2.88671875" style="25" customWidth="1"/>
    <col min="91" max="91" width="21.44140625" customWidth="1"/>
    <col min="92" max="92" width="21.44140625" style="106" hidden="1" customWidth="1"/>
    <col min="93" max="93" width="22.33203125" bestFit="1" customWidth="1"/>
    <col min="94" max="94" width="20.6640625" customWidth="1"/>
    <col min="95" max="96" width="20.6640625" style="106" hidden="1" customWidth="1"/>
    <col min="97" max="97" width="22.33203125" bestFit="1" customWidth="1"/>
    <col min="98" max="98" width="14.88671875" customWidth="1"/>
    <col min="99" max="99" width="21" customWidth="1"/>
    <col min="100" max="100" width="21" style="106" hidden="1" customWidth="1"/>
    <col min="101" max="101" width="21.33203125" customWidth="1"/>
    <col min="102" max="102" width="22.33203125" bestFit="1" customWidth="1"/>
    <col min="103" max="103" width="22.33203125" style="106" hidden="1" customWidth="1"/>
    <col min="104" max="104" width="22.33203125" bestFit="1" customWidth="1"/>
    <col min="105" max="105" width="13.6640625" customWidth="1"/>
    <col min="106" max="106" width="11.44140625" customWidth="1"/>
    <col min="107" max="107" width="12.33203125" style="106" hidden="1" customWidth="1"/>
    <col min="108" max="108" width="14.33203125" bestFit="1" customWidth="1"/>
    <col min="109" max="109" width="2.88671875" style="25" customWidth="1"/>
    <col min="110" max="110" width="21.44140625" customWidth="1"/>
    <col min="111" max="111" width="21.44140625" style="106" hidden="1" customWidth="1"/>
    <col min="112" max="112" width="22.33203125" bestFit="1" customWidth="1"/>
    <col min="113" max="113" width="20.6640625" customWidth="1"/>
    <col min="114" max="115" width="20.6640625" style="106" hidden="1" customWidth="1"/>
    <col min="116" max="116" width="22.33203125" bestFit="1" customWidth="1"/>
    <col min="117" max="117" width="14.88671875" customWidth="1"/>
    <col min="118" max="118" width="21" customWidth="1"/>
    <col min="119" max="119" width="21" style="106" hidden="1" customWidth="1"/>
    <col min="120" max="120" width="21.33203125" customWidth="1"/>
    <col min="121" max="121" width="22.33203125" bestFit="1" customWidth="1"/>
    <col min="122" max="122" width="22.33203125" style="106" hidden="1" customWidth="1"/>
    <col min="123" max="123" width="22.33203125" bestFit="1" customWidth="1"/>
    <col min="124" max="124" width="13.6640625" customWidth="1"/>
    <col min="125" max="125" width="11.44140625" customWidth="1"/>
    <col min="126" max="126" width="12.5546875" style="106" hidden="1" customWidth="1"/>
    <col min="127" max="127" width="11.44140625" customWidth="1"/>
    <col min="128" max="128" width="2.88671875" style="25" customWidth="1"/>
    <col min="129" max="129" width="21.44140625" customWidth="1"/>
    <col min="130" max="130" width="21.44140625" style="106" hidden="1" customWidth="1"/>
    <col min="131" max="131" width="22.33203125" bestFit="1" customWidth="1"/>
    <col min="132" max="132" width="20.6640625" customWidth="1"/>
    <col min="133" max="134" width="20.6640625" style="106" hidden="1" customWidth="1"/>
    <col min="135" max="135" width="22.33203125" bestFit="1" customWidth="1"/>
    <col min="136" max="136" width="14.88671875" customWidth="1"/>
    <col min="137" max="137" width="21" customWidth="1"/>
    <col min="138" max="138" width="21" style="106" hidden="1" customWidth="1"/>
    <col min="139" max="139" width="21.33203125" customWidth="1"/>
    <col min="140" max="140" width="22.33203125" bestFit="1" customWidth="1"/>
    <col min="141" max="141" width="22.33203125" style="106" hidden="1" customWidth="1"/>
    <col min="142" max="142" width="22.33203125" bestFit="1" customWidth="1"/>
    <col min="143" max="143" width="13.6640625" customWidth="1"/>
    <col min="144" max="144" width="11.44140625" customWidth="1"/>
    <col min="145" max="145" width="12.109375" style="106" hidden="1" customWidth="1"/>
    <col min="146" max="146" width="11.44140625" customWidth="1"/>
    <col min="147" max="147" width="2.88671875" style="25" customWidth="1"/>
    <col min="148" max="148" width="21.44140625" customWidth="1"/>
    <col min="149" max="149" width="21.44140625" style="106" hidden="1" customWidth="1"/>
    <col min="150" max="150" width="22.33203125" bestFit="1" customWidth="1"/>
    <col min="151" max="151" width="20.6640625" customWidth="1"/>
    <col min="152" max="153" width="20.6640625" style="106" hidden="1" customWidth="1"/>
    <col min="154" max="154" width="22.33203125" bestFit="1" customWidth="1"/>
    <col min="155" max="155" width="14.88671875" customWidth="1"/>
    <col min="156" max="156" width="21" customWidth="1"/>
    <col min="157" max="157" width="21" style="106" hidden="1" customWidth="1"/>
    <col min="158" max="158" width="21.33203125" customWidth="1"/>
    <col min="159" max="159" width="22.33203125" bestFit="1" customWidth="1"/>
    <col min="160" max="160" width="22.33203125" style="106" hidden="1" customWidth="1"/>
    <col min="161" max="161" width="22.33203125" bestFit="1" customWidth="1"/>
    <col min="162" max="162" width="13.6640625" customWidth="1"/>
    <col min="163" max="163" width="11.44140625" customWidth="1"/>
    <col min="164" max="164" width="12.109375" style="106" hidden="1" customWidth="1"/>
    <col min="165" max="165" width="12.5546875" bestFit="1" customWidth="1"/>
    <col min="166" max="166" width="2.88671875" style="25" customWidth="1"/>
    <col min="167" max="167" width="21.44140625" customWidth="1"/>
    <col min="168" max="168" width="21.44140625" style="106" hidden="1" customWidth="1"/>
    <col min="169" max="169" width="22.33203125" bestFit="1" customWidth="1"/>
    <col min="170" max="170" width="20.6640625" customWidth="1"/>
    <col min="171" max="172" width="20.6640625" style="106" hidden="1" customWidth="1"/>
    <col min="173" max="173" width="22.33203125" bestFit="1" customWidth="1"/>
    <col min="174" max="174" width="14.88671875" customWidth="1"/>
    <col min="175" max="175" width="21" customWidth="1"/>
    <col min="176" max="176" width="21" style="106" hidden="1" customWidth="1"/>
    <col min="177" max="177" width="21.33203125" customWidth="1"/>
    <col min="178" max="178" width="22.33203125" bestFit="1" customWidth="1"/>
    <col min="179" max="179" width="22.33203125" style="106" hidden="1" customWidth="1"/>
    <col min="180" max="180" width="22.33203125" bestFit="1" customWidth="1"/>
    <col min="181" max="181" width="13.6640625" customWidth="1"/>
    <col min="182" max="182" width="11.44140625" customWidth="1"/>
    <col min="183" max="183" width="12.33203125" style="106" hidden="1" customWidth="1"/>
    <col min="184" max="184" width="11.44140625" customWidth="1"/>
    <col min="185" max="185" width="2.88671875" style="25" customWidth="1"/>
    <col min="186" max="186" width="21.44140625" customWidth="1"/>
    <col min="187" max="187" width="21.44140625" style="106" hidden="1" customWidth="1"/>
    <col min="188" max="188" width="22.33203125" bestFit="1" customWidth="1"/>
    <col min="189" max="189" width="20.6640625" customWidth="1"/>
    <col min="190" max="191" width="20.6640625" style="106" hidden="1" customWidth="1"/>
    <col min="192" max="192" width="22.33203125" bestFit="1" customWidth="1"/>
    <col min="193" max="193" width="14.88671875" customWidth="1"/>
    <col min="194" max="194" width="21" customWidth="1"/>
    <col min="195" max="195" width="21" style="106" hidden="1" customWidth="1"/>
    <col min="196" max="196" width="21.33203125" customWidth="1"/>
    <col min="197" max="197" width="22.33203125" bestFit="1" customWidth="1"/>
    <col min="198" max="198" width="22.33203125" style="106" hidden="1" customWidth="1"/>
    <col min="199" max="199" width="22.33203125" bestFit="1" customWidth="1"/>
    <col min="200" max="200" width="13.6640625" customWidth="1"/>
    <col min="201" max="201" width="11.44140625" customWidth="1"/>
    <col min="202" max="202" width="12.33203125" style="106" hidden="1" customWidth="1"/>
    <col min="203" max="203" width="11.44140625" customWidth="1"/>
    <col min="204" max="204" width="2.88671875" style="25" customWidth="1"/>
    <col min="205" max="205" width="21.44140625" customWidth="1"/>
    <col min="206" max="206" width="21.44140625" style="106" hidden="1" customWidth="1"/>
    <col min="207" max="207" width="22.33203125" bestFit="1" customWidth="1"/>
    <col min="208" max="208" width="20.6640625" customWidth="1"/>
    <col min="209" max="210" width="20.6640625" style="106" hidden="1" customWidth="1"/>
    <col min="211" max="211" width="22.33203125" bestFit="1" customWidth="1"/>
    <col min="212" max="212" width="14.88671875" customWidth="1"/>
    <col min="213" max="213" width="21" customWidth="1"/>
    <col min="214" max="214" width="21" style="106" hidden="1" customWidth="1"/>
    <col min="215" max="215" width="21.33203125" customWidth="1"/>
    <col min="216" max="216" width="22.33203125" bestFit="1" customWidth="1"/>
    <col min="217" max="217" width="22.33203125" style="106" hidden="1" customWidth="1"/>
    <col min="218" max="218" width="22.33203125" bestFit="1" customWidth="1"/>
    <col min="219" max="219" width="13.6640625" customWidth="1"/>
    <col min="220" max="220" width="11.44140625" customWidth="1"/>
    <col min="221" max="221" width="12.44140625" style="106" hidden="1" customWidth="1"/>
    <col min="222" max="222" width="11.44140625" customWidth="1"/>
    <col min="223" max="223" width="2.88671875" style="25" customWidth="1"/>
    <col min="224" max="224" width="21.44140625" customWidth="1"/>
    <col min="225" max="225" width="21.44140625" style="106" hidden="1" customWidth="1"/>
    <col min="226" max="226" width="22.33203125" bestFit="1" customWidth="1"/>
    <col min="227" max="227" width="20.6640625" customWidth="1"/>
    <col min="228" max="229" width="20.6640625" style="106" hidden="1" customWidth="1"/>
    <col min="230" max="230" width="22.33203125" bestFit="1" customWidth="1"/>
    <col min="231" max="231" width="14.88671875" customWidth="1"/>
    <col min="232" max="232" width="21" customWidth="1"/>
    <col min="233" max="233" width="21" style="106" hidden="1" customWidth="1"/>
    <col min="234" max="234" width="21.33203125" customWidth="1"/>
    <col min="235" max="235" width="22.33203125" bestFit="1" customWidth="1"/>
    <col min="236" max="236" width="22.33203125" style="106" hidden="1" customWidth="1"/>
    <col min="237" max="237" width="22.33203125" bestFit="1" customWidth="1"/>
    <col min="238" max="238" width="13.6640625" customWidth="1"/>
    <col min="239" max="239" width="11.44140625" customWidth="1"/>
    <col min="240" max="240" width="12.33203125" style="106" hidden="1" customWidth="1"/>
    <col min="241" max="241" width="11.44140625" customWidth="1"/>
    <col min="242" max="242" width="2.88671875" style="25" customWidth="1"/>
    <col min="243" max="243" width="21.44140625" customWidth="1"/>
    <col min="244" max="244" width="21.44140625" style="106" hidden="1" customWidth="1"/>
    <col min="245" max="245" width="22.33203125" bestFit="1" customWidth="1"/>
    <col min="246" max="246" width="20.6640625" customWidth="1"/>
    <col min="247" max="248" width="20.6640625" style="106" hidden="1" customWidth="1"/>
    <col min="249" max="249" width="22.33203125" bestFit="1" customWidth="1"/>
    <col min="250" max="250" width="14.88671875" customWidth="1"/>
    <col min="251" max="251" width="21" customWidth="1"/>
    <col min="252" max="252" width="21" style="106" hidden="1" customWidth="1"/>
    <col min="253" max="253" width="21.33203125" customWidth="1"/>
    <col min="254" max="254" width="22.33203125" bestFit="1" customWidth="1"/>
    <col min="255" max="255" width="22.33203125" style="106" hidden="1" customWidth="1"/>
    <col min="256" max="256" width="22.33203125" bestFit="1" customWidth="1"/>
    <col min="257" max="257" width="13.6640625" customWidth="1"/>
    <col min="258" max="258" width="11.44140625" customWidth="1"/>
    <col min="259" max="259" width="12.5546875" style="106" hidden="1" customWidth="1"/>
    <col min="260" max="260" width="11.44140625" customWidth="1"/>
    <col min="261" max="261" width="2.88671875" style="25" customWidth="1"/>
    <col min="262" max="262" width="21.44140625" customWidth="1"/>
    <col min="263" max="263" width="21.44140625" style="106" hidden="1" customWidth="1"/>
    <col min="264" max="264" width="22.33203125" bestFit="1" customWidth="1"/>
    <col min="265" max="265" width="20.6640625" customWidth="1"/>
    <col min="266" max="267" width="20.6640625" style="106" hidden="1" customWidth="1"/>
    <col min="268" max="268" width="22.33203125" bestFit="1" customWidth="1"/>
    <col min="269" max="269" width="14.88671875" customWidth="1"/>
    <col min="270" max="270" width="21" customWidth="1"/>
    <col min="271" max="271" width="21" style="106" hidden="1" customWidth="1"/>
    <col min="272" max="272" width="21.33203125" customWidth="1"/>
    <col min="273" max="273" width="22.33203125" bestFit="1" customWidth="1"/>
    <col min="274" max="274" width="22.33203125" style="106" hidden="1" customWidth="1"/>
    <col min="275" max="275" width="22.33203125" bestFit="1" customWidth="1"/>
    <col min="276" max="276" width="13.6640625" customWidth="1"/>
    <col min="277" max="277" width="11.44140625" customWidth="1"/>
    <col min="278" max="278" width="12" style="106" hidden="1" customWidth="1"/>
    <col min="279" max="279" width="11.44140625" customWidth="1"/>
    <col min="280" max="280" width="2.88671875" style="25" customWidth="1"/>
    <col min="281" max="281" width="21.44140625" customWidth="1"/>
    <col min="282" max="282" width="21.44140625" style="106" hidden="1" customWidth="1"/>
    <col min="283" max="283" width="22.33203125" bestFit="1" customWidth="1"/>
    <col min="284" max="284" width="20.6640625" customWidth="1"/>
    <col min="285" max="286" width="20.6640625" style="106" hidden="1" customWidth="1"/>
    <col min="287" max="287" width="22.33203125" bestFit="1" customWidth="1"/>
    <col min="288" max="288" width="14.88671875" customWidth="1"/>
    <col min="289" max="289" width="21" customWidth="1"/>
    <col min="290" max="290" width="21" style="106" hidden="1" customWidth="1"/>
    <col min="291" max="291" width="21.33203125" customWidth="1"/>
    <col min="292" max="292" width="22.33203125" bestFit="1" customWidth="1"/>
    <col min="293" max="293" width="22.33203125" style="106" hidden="1" customWidth="1"/>
    <col min="294" max="294" width="22.33203125" bestFit="1" customWidth="1"/>
    <col min="295" max="295" width="13.6640625" customWidth="1"/>
    <col min="296" max="296" width="11.44140625" customWidth="1"/>
    <col min="297" max="297" width="12.44140625" style="106" hidden="1" customWidth="1"/>
    <col min="298" max="298" width="11.44140625" customWidth="1"/>
    <col min="299" max="299" width="2.88671875" style="25" customWidth="1"/>
  </cols>
  <sheetData>
    <row r="1" spans="1:299" x14ac:dyDescent="0.3">
      <c r="A1" s="1" t="s">
        <v>60</v>
      </c>
      <c r="B1" s="230">
        <f>'CDE Form'!G3</f>
        <v>0</v>
      </c>
      <c r="C1" s="230"/>
      <c r="D1" s="230"/>
      <c r="E1" s="230"/>
      <c r="O1">
        <f>$B$1</f>
        <v>0</v>
      </c>
      <c r="P1" s="106" t="s">
        <v>832</v>
      </c>
      <c r="S1" s="106" t="s">
        <v>832</v>
      </c>
      <c r="T1" s="106" t="s">
        <v>832</v>
      </c>
      <c r="X1" s="106" t="s">
        <v>832</v>
      </c>
      <c r="AA1" s="106" t="s">
        <v>832</v>
      </c>
      <c r="AE1" s="106" t="s">
        <v>832</v>
      </c>
      <c r="AH1">
        <f>$B$1</f>
        <v>0</v>
      </c>
      <c r="AI1" s="106" t="s">
        <v>832</v>
      </c>
      <c r="AL1" s="106" t="s">
        <v>832</v>
      </c>
      <c r="AM1" s="106" t="s">
        <v>832</v>
      </c>
      <c r="AQ1" s="106" t="s">
        <v>832</v>
      </c>
      <c r="AT1" s="106" t="s">
        <v>832</v>
      </c>
      <c r="AX1" s="106" t="s">
        <v>832</v>
      </c>
      <c r="BA1">
        <f>$B$1</f>
        <v>0</v>
      </c>
      <c r="BB1" s="106" t="s">
        <v>832</v>
      </c>
      <c r="BE1" s="106" t="s">
        <v>832</v>
      </c>
      <c r="BF1" s="106" t="s">
        <v>832</v>
      </c>
      <c r="BJ1" s="106" t="s">
        <v>832</v>
      </c>
      <c r="BM1" s="106" t="s">
        <v>832</v>
      </c>
      <c r="BQ1" s="106" t="s">
        <v>832</v>
      </c>
      <c r="BT1">
        <f>$B$1</f>
        <v>0</v>
      </c>
      <c r="BU1" s="106" t="s">
        <v>832</v>
      </c>
      <c r="BX1" s="106" t="s">
        <v>832</v>
      </c>
      <c r="BY1" s="106" t="s">
        <v>832</v>
      </c>
      <c r="CC1" s="106" t="s">
        <v>832</v>
      </c>
      <c r="CF1" s="106" t="s">
        <v>832</v>
      </c>
      <c r="CJ1" s="106" t="s">
        <v>832</v>
      </c>
      <c r="CM1">
        <f>$B$1</f>
        <v>0</v>
      </c>
      <c r="CN1" s="106" t="s">
        <v>832</v>
      </c>
      <c r="CQ1" s="106" t="s">
        <v>832</v>
      </c>
      <c r="CR1" s="106" t="s">
        <v>832</v>
      </c>
      <c r="CV1" s="106" t="s">
        <v>832</v>
      </c>
      <c r="CY1" s="106" t="s">
        <v>832</v>
      </c>
      <c r="DC1" s="106" t="s">
        <v>832</v>
      </c>
      <c r="DF1">
        <f>$B$1</f>
        <v>0</v>
      </c>
      <c r="DG1" s="106" t="s">
        <v>832</v>
      </c>
      <c r="DJ1" s="106" t="s">
        <v>832</v>
      </c>
      <c r="DK1" s="106" t="s">
        <v>832</v>
      </c>
      <c r="DO1" s="106" t="s">
        <v>832</v>
      </c>
      <c r="DR1" s="106" t="s">
        <v>832</v>
      </c>
      <c r="DV1" s="106" t="s">
        <v>832</v>
      </c>
      <c r="DY1">
        <f>$B$1</f>
        <v>0</v>
      </c>
      <c r="DZ1" s="106" t="s">
        <v>832</v>
      </c>
      <c r="EC1" s="106" t="s">
        <v>832</v>
      </c>
      <c r="ED1" s="106" t="s">
        <v>832</v>
      </c>
      <c r="EH1" s="106" t="s">
        <v>832</v>
      </c>
      <c r="EK1" s="106" t="s">
        <v>832</v>
      </c>
      <c r="EO1" s="106" t="s">
        <v>832</v>
      </c>
      <c r="ER1">
        <f>$B$1</f>
        <v>0</v>
      </c>
      <c r="ES1" s="106" t="s">
        <v>832</v>
      </c>
      <c r="EV1" s="106" t="s">
        <v>832</v>
      </c>
      <c r="EW1" s="106" t="s">
        <v>832</v>
      </c>
      <c r="FA1" s="106" t="s">
        <v>832</v>
      </c>
      <c r="FD1" s="106" t="s">
        <v>832</v>
      </c>
      <c r="FH1" s="106" t="s">
        <v>832</v>
      </c>
      <c r="FK1">
        <f>$B$1</f>
        <v>0</v>
      </c>
      <c r="FL1" s="106" t="s">
        <v>832</v>
      </c>
      <c r="FO1" s="106" t="s">
        <v>832</v>
      </c>
      <c r="FP1" s="106" t="s">
        <v>832</v>
      </c>
      <c r="FT1" s="106" t="s">
        <v>832</v>
      </c>
      <c r="FW1" s="106" t="s">
        <v>832</v>
      </c>
      <c r="GA1" s="106" t="s">
        <v>832</v>
      </c>
      <c r="GD1">
        <f>$B$1</f>
        <v>0</v>
      </c>
      <c r="GE1" s="106" t="s">
        <v>832</v>
      </c>
      <c r="GH1" s="106" t="s">
        <v>832</v>
      </c>
      <c r="GI1" s="106" t="s">
        <v>832</v>
      </c>
      <c r="GM1" s="106" t="s">
        <v>832</v>
      </c>
      <c r="GP1" s="106" t="s">
        <v>832</v>
      </c>
      <c r="GT1" s="106" t="s">
        <v>832</v>
      </c>
      <c r="GW1">
        <f>$B$1</f>
        <v>0</v>
      </c>
      <c r="GX1" s="106" t="s">
        <v>832</v>
      </c>
      <c r="HA1" s="106" t="s">
        <v>832</v>
      </c>
      <c r="HB1" s="106" t="s">
        <v>832</v>
      </c>
      <c r="HF1" s="106" t="s">
        <v>832</v>
      </c>
      <c r="HI1" s="106" t="s">
        <v>832</v>
      </c>
      <c r="HM1" s="106" t="s">
        <v>832</v>
      </c>
      <c r="HP1">
        <f>$B$1</f>
        <v>0</v>
      </c>
      <c r="HQ1" s="106" t="s">
        <v>832</v>
      </c>
      <c r="HT1" s="106" t="s">
        <v>832</v>
      </c>
      <c r="HU1" s="106" t="s">
        <v>832</v>
      </c>
      <c r="HY1" s="106" t="s">
        <v>832</v>
      </c>
      <c r="IB1" s="106" t="s">
        <v>832</v>
      </c>
      <c r="IF1" s="106" t="s">
        <v>832</v>
      </c>
      <c r="II1">
        <f>$B$1</f>
        <v>0</v>
      </c>
      <c r="IJ1" s="106" t="s">
        <v>832</v>
      </c>
      <c r="IM1" s="106" t="s">
        <v>832</v>
      </c>
      <c r="IN1" s="106" t="s">
        <v>832</v>
      </c>
      <c r="IR1" s="106" t="s">
        <v>832</v>
      </c>
      <c r="IU1" s="106" t="s">
        <v>832</v>
      </c>
      <c r="IY1" s="106" t="s">
        <v>832</v>
      </c>
      <c r="JB1">
        <f>$B$1</f>
        <v>0</v>
      </c>
      <c r="JC1" s="106" t="s">
        <v>832</v>
      </c>
      <c r="JF1" s="106" t="s">
        <v>832</v>
      </c>
      <c r="JG1" s="106" t="s">
        <v>832</v>
      </c>
      <c r="JK1" s="106" t="s">
        <v>832</v>
      </c>
      <c r="JN1" s="106" t="s">
        <v>832</v>
      </c>
      <c r="JR1" s="106" t="s">
        <v>832</v>
      </c>
      <c r="JU1">
        <f>$B$1</f>
        <v>0</v>
      </c>
      <c r="JV1" s="106" t="s">
        <v>832</v>
      </c>
      <c r="JY1" s="106" t="s">
        <v>832</v>
      </c>
      <c r="JZ1" s="106" t="s">
        <v>832</v>
      </c>
      <c r="KD1" s="106" t="s">
        <v>832</v>
      </c>
      <c r="KG1" s="106" t="s">
        <v>832</v>
      </c>
      <c r="KK1" s="106" t="s">
        <v>832</v>
      </c>
    </row>
    <row r="2" spans="1:299" ht="18" x14ac:dyDescent="0.35">
      <c r="B2" s="229" t="s">
        <v>69</v>
      </c>
      <c r="C2" s="229"/>
      <c r="D2" s="229"/>
      <c r="E2" s="229"/>
      <c r="F2" s="229"/>
      <c r="G2" s="229"/>
      <c r="H2" s="229"/>
      <c r="I2" s="229"/>
      <c r="J2" s="229"/>
      <c r="K2" s="229"/>
      <c r="L2" s="229"/>
      <c r="M2" s="78"/>
      <c r="O2" s="229" t="s">
        <v>69</v>
      </c>
      <c r="P2" s="229"/>
      <c r="Q2" s="229"/>
      <c r="R2" s="229"/>
      <c r="S2" s="229"/>
      <c r="T2" s="229"/>
      <c r="U2" s="229"/>
      <c r="V2" s="229"/>
      <c r="W2" s="229"/>
      <c r="X2" s="229"/>
      <c r="Y2" s="229"/>
      <c r="Z2" s="229"/>
      <c r="AA2" s="229"/>
      <c r="AB2" s="229"/>
      <c r="AC2" s="229"/>
      <c r="AD2" s="229"/>
      <c r="AE2" s="229"/>
      <c r="AF2" s="229"/>
      <c r="AH2" s="229" t="s">
        <v>69</v>
      </c>
      <c r="AI2" s="229"/>
      <c r="AJ2" s="229"/>
      <c r="AK2" s="229"/>
      <c r="AL2" s="229"/>
      <c r="AM2" s="229"/>
      <c r="AN2" s="229"/>
      <c r="AO2" s="229"/>
      <c r="AP2" s="229"/>
      <c r="AQ2" s="229"/>
      <c r="AR2" s="229"/>
      <c r="AS2" s="229"/>
      <c r="AT2" s="229"/>
      <c r="AU2" s="229"/>
      <c r="AV2" s="229"/>
      <c r="AW2" s="229"/>
      <c r="AX2" s="229"/>
      <c r="AY2" s="229"/>
      <c r="BA2" s="229" t="s">
        <v>69</v>
      </c>
      <c r="BB2" s="229"/>
      <c r="BC2" s="229"/>
      <c r="BD2" s="229"/>
      <c r="BE2" s="229"/>
      <c r="BF2" s="229"/>
      <c r="BG2" s="229"/>
      <c r="BH2" s="229"/>
      <c r="BI2" s="229"/>
      <c r="BJ2" s="229"/>
      <c r="BK2" s="229"/>
      <c r="BL2" s="229"/>
      <c r="BM2" s="229"/>
      <c r="BN2" s="229"/>
      <c r="BO2" s="229"/>
      <c r="BP2" s="229"/>
      <c r="BQ2" s="229"/>
      <c r="BR2" s="229"/>
      <c r="BT2" s="229" t="s">
        <v>69</v>
      </c>
      <c r="BU2" s="229"/>
      <c r="BV2" s="229"/>
      <c r="BW2" s="229"/>
      <c r="BX2" s="229"/>
      <c r="BY2" s="229"/>
      <c r="BZ2" s="229"/>
      <c r="CA2" s="229"/>
      <c r="CB2" s="229"/>
      <c r="CC2" s="229"/>
      <c r="CD2" s="229"/>
      <c r="CE2" s="229"/>
      <c r="CF2" s="229"/>
      <c r="CG2" s="229"/>
      <c r="CH2" s="229"/>
      <c r="CI2" s="229"/>
      <c r="CJ2" s="229"/>
      <c r="CK2" s="229"/>
      <c r="CM2" s="229" t="s">
        <v>69</v>
      </c>
      <c r="CN2" s="229"/>
      <c r="CO2" s="229"/>
      <c r="CP2" s="229"/>
      <c r="CQ2" s="229"/>
      <c r="CR2" s="229"/>
      <c r="CS2" s="229"/>
      <c r="CT2" s="229"/>
      <c r="CU2" s="229"/>
      <c r="CV2" s="229"/>
      <c r="CW2" s="229"/>
      <c r="CX2" s="229"/>
      <c r="CY2" s="229"/>
      <c r="CZ2" s="229"/>
      <c r="DA2" s="229"/>
      <c r="DB2" s="229"/>
      <c r="DC2" s="229"/>
      <c r="DD2" s="229"/>
      <c r="DF2" s="229" t="s">
        <v>69</v>
      </c>
      <c r="DG2" s="229"/>
      <c r="DH2" s="229"/>
      <c r="DI2" s="229"/>
      <c r="DJ2" s="229"/>
      <c r="DK2" s="229"/>
      <c r="DL2" s="229"/>
      <c r="DM2" s="229"/>
      <c r="DN2" s="229"/>
      <c r="DO2" s="229"/>
      <c r="DP2" s="229"/>
      <c r="DQ2" s="229"/>
      <c r="DR2" s="229"/>
      <c r="DS2" s="229"/>
      <c r="DT2" s="229"/>
      <c r="DU2" s="229"/>
      <c r="DV2" s="229"/>
      <c r="DW2" s="229"/>
      <c r="DY2" s="229" t="s">
        <v>69</v>
      </c>
      <c r="DZ2" s="229"/>
      <c r="EA2" s="229"/>
      <c r="EB2" s="229"/>
      <c r="EC2" s="229"/>
      <c r="ED2" s="229"/>
      <c r="EE2" s="229"/>
      <c r="EF2" s="229"/>
      <c r="EG2" s="229"/>
      <c r="EH2" s="229"/>
      <c r="EI2" s="229"/>
      <c r="EJ2" s="229"/>
      <c r="EK2" s="229"/>
      <c r="EL2" s="229"/>
      <c r="EM2" s="229"/>
      <c r="EN2" s="229"/>
      <c r="EO2" s="229"/>
      <c r="EP2" s="229"/>
      <c r="ER2" s="229" t="s">
        <v>69</v>
      </c>
      <c r="ES2" s="229"/>
      <c r="ET2" s="229"/>
      <c r="EU2" s="229"/>
      <c r="EV2" s="229"/>
      <c r="EW2" s="229"/>
      <c r="EX2" s="229"/>
      <c r="EY2" s="229"/>
      <c r="EZ2" s="229"/>
      <c r="FA2" s="229"/>
      <c r="FB2" s="229"/>
      <c r="FC2" s="229"/>
      <c r="FD2" s="229"/>
      <c r="FE2" s="229"/>
      <c r="FF2" s="229"/>
      <c r="FG2" s="229"/>
      <c r="FH2" s="229"/>
      <c r="FI2" s="229"/>
      <c r="FK2" s="229" t="s">
        <v>69</v>
      </c>
      <c r="FL2" s="229"/>
      <c r="FM2" s="229"/>
      <c r="FN2" s="229"/>
      <c r="FO2" s="229"/>
      <c r="FP2" s="229"/>
      <c r="FQ2" s="229"/>
      <c r="FR2" s="229"/>
      <c r="FS2" s="229"/>
      <c r="FT2" s="229"/>
      <c r="FU2" s="229"/>
      <c r="FV2" s="229"/>
      <c r="FW2" s="229"/>
      <c r="FX2" s="229"/>
      <c r="FY2" s="229"/>
      <c r="FZ2" s="229"/>
      <c r="GA2" s="229"/>
      <c r="GB2" s="229"/>
      <c r="GD2" s="229" t="s">
        <v>69</v>
      </c>
      <c r="GE2" s="229"/>
      <c r="GF2" s="229"/>
      <c r="GG2" s="229"/>
      <c r="GH2" s="229"/>
      <c r="GI2" s="229"/>
      <c r="GJ2" s="229"/>
      <c r="GK2" s="229"/>
      <c r="GL2" s="229"/>
      <c r="GM2" s="229"/>
      <c r="GN2" s="229"/>
      <c r="GO2" s="229"/>
      <c r="GP2" s="229"/>
      <c r="GQ2" s="229"/>
      <c r="GR2" s="229"/>
      <c r="GS2" s="229"/>
      <c r="GT2" s="229"/>
      <c r="GU2" s="229"/>
      <c r="GW2" s="229" t="s">
        <v>69</v>
      </c>
      <c r="GX2" s="229"/>
      <c r="GY2" s="229"/>
      <c r="GZ2" s="229"/>
      <c r="HA2" s="229"/>
      <c r="HB2" s="229"/>
      <c r="HC2" s="229"/>
      <c r="HD2" s="229"/>
      <c r="HE2" s="229"/>
      <c r="HF2" s="229"/>
      <c r="HG2" s="229"/>
      <c r="HH2" s="229"/>
      <c r="HI2" s="229"/>
      <c r="HJ2" s="229"/>
      <c r="HK2" s="229"/>
      <c r="HL2" s="229"/>
      <c r="HM2" s="229"/>
      <c r="HN2" s="229"/>
      <c r="HP2" s="229" t="s">
        <v>69</v>
      </c>
      <c r="HQ2" s="229"/>
      <c r="HR2" s="229"/>
      <c r="HS2" s="229"/>
      <c r="HT2" s="229"/>
      <c r="HU2" s="229"/>
      <c r="HV2" s="229"/>
      <c r="HW2" s="229"/>
      <c r="HX2" s="229"/>
      <c r="HY2" s="229"/>
      <c r="HZ2" s="229"/>
      <c r="IA2" s="229"/>
      <c r="IB2" s="229"/>
      <c r="IC2" s="229"/>
      <c r="ID2" s="229"/>
      <c r="IE2" s="229"/>
      <c r="IF2" s="229"/>
      <c r="IG2" s="229"/>
      <c r="II2" s="229" t="s">
        <v>69</v>
      </c>
      <c r="IJ2" s="229"/>
      <c r="IK2" s="229"/>
      <c r="IL2" s="229"/>
      <c r="IM2" s="229"/>
      <c r="IN2" s="229"/>
      <c r="IO2" s="229"/>
      <c r="IP2" s="229"/>
      <c r="IQ2" s="229"/>
      <c r="IR2" s="229"/>
      <c r="IS2" s="229"/>
      <c r="IT2" s="229"/>
      <c r="IU2" s="229"/>
      <c r="IV2" s="229"/>
      <c r="IW2" s="229"/>
      <c r="IX2" s="229"/>
      <c r="IY2" s="229"/>
      <c r="IZ2" s="229"/>
      <c r="JB2" s="229" t="s">
        <v>69</v>
      </c>
      <c r="JC2" s="229"/>
      <c r="JD2" s="229"/>
      <c r="JE2" s="229"/>
      <c r="JF2" s="229"/>
      <c r="JG2" s="229"/>
      <c r="JH2" s="229"/>
      <c r="JI2" s="229"/>
      <c r="JJ2" s="229"/>
      <c r="JK2" s="229"/>
      <c r="JL2" s="229"/>
      <c r="JM2" s="229"/>
      <c r="JN2" s="229"/>
      <c r="JO2" s="229"/>
      <c r="JP2" s="229"/>
      <c r="JQ2" s="229"/>
      <c r="JR2" s="229"/>
      <c r="JS2" s="229"/>
      <c r="JU2" s="229" t="s">
        <v>69</v>
      </c>
      <c r="JV2" s="229"/>
      <c r="JW2" s="229"/>
      <c r="JX2" s="229"/>
      <c r="JY2" s="229"/>
      <c r="JZ2" s="229"/>
      <c r="KA2" s="229"/>
      <c r="KB2" s="229"/>
      <c r="KC2" s="229"/>
      <c r="KD2" s="229"/>
      <c r="KE2" s="229"/>
      <c r="KF2" s="229"/>
      <c r="KG2" s="229"/>
      <c r="KH2" s="229"/>
      <c r="KI2" s="229"/>
      <c r="KJ2" s="229"/>
      <c r="KK2" s="229"/>
      <c r="KL2" s="229"/>
    </row>
    <row r="3" spans="1:299" s="36" customFormat="1" x14ac:dyDescent="0.3">
      <c r="B3" s="231" t="s">
        <v>1</v>
      </c>
      <c r="C3" s="231"/>
      <c r="D3" s="231"/>
      <c r="E3" s="231"/>
      <c r="F3" s="231"/>
      <c r="G3" s="231"/>
      <c r="H3" s="231"/>
      <c r="I3" s="231"/>
      <c r="J3" s="231"/>
      <c r="K3" s="231"/>
      <c r="L3" s="231"/>
      <c r="M3" s="79"/>
      <c r="N3" s="37"/>
      <c r="O3" s="228" t="s">
        <v>2</v>
      </c>
      <c r="P3" s="228"/>
      <c r="Q3" s="228"/>
      <c r="R3" s="228"/>
      <c r="S3" s="228"/>
      <c r="T3" s="228"/>
      <c r="U3" s="228"/>
      <c r="V3" s="228"/>
      <c r="W3" s="228"/>
      <c r="X3" s="228"/>
      <c r="Y3" s="228"/>
      <c r="Z3" s="228"/>
      <c r="AA3" s="228"/>
      <c r="AB3" s="228"/>
      <c r="AC3" s="228"/>
      <c r="AD3" s="228"/>
      <c r="AE3" s="228"/>
      <c r="AF3" s="228"/>
      <c r="AG3" s="37"/>
      <c r="AH3" s="228" t="s">
        <v>3</v>
      </c>
      <c r="AI3" s="228"/>
      <c r="AJ3" s="228"/>
      <c r="AK3" s="228"/>
      <c r="AL3" s="228"/>
      <c r="AM3" s="228"/>
      <c r="AN3" s="228"/>
      <c r="AO3" s="228"/>
      <c r="AP3" s="228"/>
      <c r="AQ3" s="228"/>
      <c r="AR3" s="228"/>
      <c r="AS3" s="228"/>
      <c r="AT3" s="228"/>
      <c r="AU3" s="228"/>
      <c r="AV3" s="228"/>
      <c r="AW3" s="228"/>
      <c r="AX3" s="228"/>
      <c r="AY3" s="228"/>
      <c r="AZ3" s="37"/>
      <c r="BA3" s="228" t="s">
        <v>4</v>
      </c>
      <c r="BB3" s="228"/>
      <c r="BC3" s="228"/>
      <c r="BD3" s="228"/>
      <c r="BE3" s="228"/>
      <c r="BF3" s="228"/>
      <c r="BG3" s="228"/>
      <c r="BH3" s="228"/>
      <c r="BI3" s="228"/>
      <c r="BJ3" s="228"/>
      <c r="BK3" s="228"/>
      <c r="BL3" s="228"/>
      <c r="BM3" s="228"/>
      <c r="BN3" s="228"/>
      <c r="BO3" s="228"/>
      <c r="BP3" s="228"/>
      <c r="BQ3" s="228"/>
      <c r="BR3" s="228"/>
      <c r="BS3" s="37"/>
      <c r="BT3" s="228" t="s">
        <v>5</v>
      </c>
      <c r="BU3" s="228"/>
      <c r="BV3" s="228"/>
      <c r="BW3" s="228"/>
      <c r="BX3" s="228"/>
      <c r="BY3" s="228"/>
      <c r="BZ3" s="228"/>
      <c r="CA3" s="228"/>
      <c r="CB3" s="228"/>
      <c r="CC3" s="228"/>
      <c r="CD3" s="228"/>
      <c r="CE3" s="228"/>
      <c r="CF3" s="228"/>
      <c r="CG3" s="228"/>
      <c r="CH3" s="228"/>
      <c r="CI3" s="228"/>
      <c r="CJ3" s="228"/>
      <c r="CK3" s="228"/>
      <c r="CL3" s="37"/>
      <c r="CM3" s="228" t="s">
        <v>6</v>
      </c>
      <c r="CN3" s="228"/>
      <c r="CO3" s="228"/>
      <c r="CP3" s="228"/>
      <c r="CQ3" s="228"/>
      <c r="CR3" s="228"/>
      <c r="CS3" s="228"/>
      <c r="CT3" s="228"/>
      <c r="CU3" s="228"/>
      <c r="CV3" s="228"/>
      <c r="CW3" s="228"/>
      <c r="CX3" s="228"/>
      <c r="CY3" s="228"/>
      <c r="CZ3" s="228"/>
      <c r="DA3" s="228"/>
      <c r="DB3" s="228"/>
      <c r="DC3" s="228"/>
      <c r="DD3" s="228"/>
      <c r="DE3" s="37"/>
      <c r="DF3" s="228" t="s">
        <v>27</v>
      </c>
      <c r="DG3" s="228"/>
      <c r="DH3" s="228"/>
      <c r="DI3" s="228"/>
      <c r="DJ3" s="228"/>
      <c r="DK3" s="228"/>
      <c r="DL3" s="228"/>
      <c r="DM3" s="228"/>
      <c r="DN3" s="228"/>
      <c r="DO3" s="228"/>
      <c r="DP3" s="228"/>
      <c r="DQ3" s="228"/>
      <c r="DR3" s="228"/>
      <c r="DS3" s="228"/>
      <c r="DT3" s="228"/>
      <c r="DU3" s="228"/>
      <c r="DV3" s="228"/>
      <c r="DW3" s="228"/>
      <c r="DX3" s="37"/>
      <c r="DY3" s="228" t="s">
        <v>28</v>
      </c>
      <c r="DZ3" s="228"/>
      <c r="EA3" s="228"/>
      <c r="EB3" s="228"/>
      <c r="EC3" s="228"/>
      <c r="ED3" s="228"/>
      <c r="EE3" s="228"/>
      <c r="EF3" s="228"/>
      <c r="EG3" s="228"/>
      <c r="EH3" s="228"/>
      <c r="EI3" s="228"/>
      <c r="EJ3" s="228"/>
      <c r="EK3" s="228"/>
      <c r="EL3" s="228"/>
      <c r="EM3" s="228"/>
      <c r="EN3" s="228"/>
      <c r="EO3" s="228"/>
      <c r="EP3" s="228"/>
      <c r="EQ3" s="37"/>
      <c r="ER3" s="228" t="s">
        <v>29</v>
      </c>
      <c r="ES3" s="228"/>
      <c r="ET3" s="228"/>
      <c r="EU3" s="228"/>
      <c r="EV3" s="228"/>
      <c r="EW3" s="228"/>
      <c r="EX3" s="228"/>
      <c r="EY3" s="228"/>
      <c r="EZ3" s="228"/>
      <c r="FA3" s="228"/>
      <c r="FB3" s="228"/>
      <c r="FC3" s="228"/>
      <c r="FD3" s="228"/>
      <c r="FE3" s="228"/>
      <c r="FF3" s="228"/>
      <c r="FG3" s="228"/>
      <c r="FH3" s="228"/>
      <c r="FI3" s="228"/>
      <c r="FJ3" s="37"/>
      <c r="FK3" s="228" t="s">
        <v>30</v>
      </c>
      <c r="FL3" s="228"/>
      <c r="FM3" s="228"/>
      <c r="FN3" s="228"/>
      <c r="FO3" s="228"/>
      <c r="FP3" s="228"/>
      <c r="FQ3" s="228"/>
      <c r="FR3" s="228"/>
      <c r="FS3" s="228"/>
      <c r="FT3" s="228"/>
      <c r="FU3" s="228"/>
      <c r="FV3" s="228"/>
      <c r="FW3" s="228"/>
      <c r="FX3" s="228"/>
      <c r="FY3" s="228"/>
      <c r="FZ3" s="228"/>
      <c r="GA3" s="228"/>
      <c r="GB3" s="228"/>
      <c r="GC3" s="37"/>
      <c r="GD3" s="228" t="s">
        <v>31</v>
      </c>
      <c r="GE3" s="228"/>
      <c r="GF3" s="228"/>
      <c r="GG3" s="228"/>
      <c r="GH3" s="228"/>
      <c r="GI3" s="228"/>
      <c r="GJ3" s="228"/>
      <c r="GK3" s="228"/>
      <c r="GL3" s="228"/>
      <c r="GM3" s="228"/>
      <c r="GN3" s="228"/>
      <c r="GO3" s="228"/>
      <c r="GP3" s="228"/>
      <c r="GQ3" s="228"/>
      <c r="GR3" s="228"/>
      <c r="GS3" s="228"/>
      <c r="GT3" s="228"/>
      <c r="GU3" s="228"/>
      <c r="GV3" s="37"/>
      <c r="GW3" s="228" t="s">
        <v>32</v>
      </c>
      <c r="GX3" s="228"/>
      <c r="GY3" s="228"/>
      <c r="GZ3" s="228"/>
      <c r="HA3" s="228"/>
      <c r="HB3" s="228"/>
      <c r="HC3" s="228"/>
      <c r="HD3" s="228"/>
      <c r="HE3" s="228"/>
      <c r="HF3" s="228"/>
      <c r="HG3" s="228"/>
      <c r="HH3" s="228"/>
      <c r="HI3" s="228"/>
      <c r="HJ3" s="228"/>
      <c r="HK3" s="228"/>
      <c r="HL3" s="228"/>
      <c r="HM3" s="228"/>
      <c r="HN3" s="228"/>
      <c r="HO3" s="37"/>
      <c r="HP3" s="228" t="s">
        <v>33</v>
      </c>
      <c r="HQ3" s="228"/>
      <c r="HR3" s="228"/>
      <c r="HS3" s="228"/>
      <c r="HT3" s="228"/>
      <c r="HU3" s="228"/>
      <c r="HV3" s="228"/>
      <c r="HW3" s="228"/>
      <c r="HX3" s="228"/>
      <c r="HY3" s="228"/>
      <c r="HZ3" s="228"/>
      <c r="IA3" s="228"/>
      <c r="IB3" s="228"/>
      <c r="IC3" s="228"/>
      <c r="ID3" s="228"/>
      <c r="IE3" s="228"/>
      <c r="IF3" s="228"/>
      <c r="IG3" s="228"/>
      <c r="IH3" s="37"/>
      <c r="II3" s="228" t="s">
        <v>34</v>
      </c>
      <c r="IJ3" s="228"/>
      <c r="IK3" s="228"/>
      <c r="IL3" s="228"/>
      <c r="IM3" s="228"/>
      <c r="IN3" s="228"/>
      <c r="IO3" s="228"/>
      <c r="IP3" s="228"/>
      <c r="IQ3" s="228"/>
      <c r="IR3" s="228"/>
      <c r="IS3" s="228"/>
      <c r="IT3" s="228"/>
      <c r="IU3" s="228"/>
      <c r="IV3" s="228"/>
      <c r="IW3" s="228"/>
      <c r="IX3" s="228"/>
      <c r="IY3" s="228"/>
      <c r="IZ3" s="228"/>
      <c r="JA3" s="37"/>
      <c r="JB3" s="228" t="s">
        <v>35</v>
      </c>
      <c r="JC3" s="228"/>
      <c r="JD3" s="228"/>
      <c r="JE3" s="228"/>
      <c r="JF3" s="228"/>
      <c r="JG3" s="228"/>
      <c r="JH3" s="228"/>
      <c r="JI3" s="228"/>
      <c r="JJ3" s="228"/>
      <c r="JK3" s="228"/>
      <c r="JL3" s="228"/>
      <c r="JM3" s="228"/>
      <c r="JN3" s="228"/>
      <c r="JO3" s="228"/>
      <c r="JP3" s="228"/>
      <c r="JQ3" s="228"/>
      <c r="JR3" s="228"/>
      <c r="JS3" s="228"/>
      <c r="JT3" s="37"/>
      <c r="JU3" s="228" t="s">
        <v>36</v>
      </c>
      <c r="JV3" s="228"/>
      <c r="JW3" s="228"/>
      <c r="JX3" s="228"/>
      <c r="JY3" s="228"/>
      <c r="JZ3" s="228"/>
      <c r="KA3" s="228"/>
      <c r="KB3" s="228"/>
      <c r="KC3" s="228"/>
      <c r="KD3" s="228"/>
      <c r="KE3" s="228"/>
      <c r="KF3" s="228"/>
      <c r="KG3" s="228"/>
      <c r="KH3" s="228"/>
      <c r="KI3" s="228"/>
      <c r="KJ3" s="228"/>
      <c r="KK3" s="228"/>
      <c r="KL3" s="228"/>
      <c r="KM3" s="37"/>
    </row>
    <row r="4" spans="1:299" s="2" customFormat="1" ht="57.6" x14ac:dyDescent="0.3">
      <c r="B4" s="27" t="s">
        <v>61</v>
      </c>
      <c r="C4" s="27" t="s">
        <v>63</v>
      </c>
      <c r="D4" s="27" t="s">
        <v>62</v>
      </c>
      <c r="E4" s="27" t="s">
        <v>66</v>
      </c>
      <c r="F4" s="27" t="s">
        <v>846</v>
      </c>
      <c r="G4" s="27" t="s">
        <v>64</v>
      </c>
      <c r="H4" s="27" t="s">
        <v>67</v>
      </c>
      <c r="I4" s="27" t="s">
        <v>65</v>
      </c>
      <c r="J4" s="27" t="s">
        <v>68</v>
      </c>
      <c r="K4" s="27" t="s">
        <v>847</v>
      </c>
      <c r="L4" s="27" t="s">
        <v>82</v>
      </c>
      <c r="M4" s="27" t="s">
        <v>815</v>
      </c>
      <c r="N4" s="26"/>
      <c r="O4" s="27" t="s">
        <v>61</v>
      </c>
      <c r="P4" s="107" t="s">
        <v>833</v>
      </c>
      <c r="Q4" s="27" t="s">
        <v>63</v>
      </c>
      <c r="R4" s="27" t="s">
        <v>62</v>
      </c>
      <c r="S4" s="107" t="s">
        <v>834</v>
      </c>
      <c r="T4" s="107" t="s">
        <v>843</v>
      </c>
      <c r="U4" s="27" t="s">
        <v>66</v>
      </c>
      <c r="V4" s="27" t="s">
        <v>846</v>
      </c>
      <c r="W4" s="27" t="s">
        <v>64</v>
      </c>
      <c r="X4" s="107" t="s">
        <v>835</v>
      </c>
      <c r="Y4" s="27" t="s">
        <v>67</v>
      </c>
      <c r="Z4" s="27" t="s">
        <v>65</v>
      </c>
      <c r="AA4" s="107" t="s">
        <v>836</v>
      </c>
      <c r="AB4" s="27" t="s">
        <v>68</v>
      </c>
      <c r="AC4" s="27" t="s">
        <v>847</v>
      </c>
      <c r="AD4" s="27" t="s">
        <v>82</v>
      </c>
      <c r="AE4" s="107" t="s">
        <v>844</v>
      </c>
      <c r="AF4" s="27" t="s">
        <v>815</v>
      </c>
      <c r="AG4" s="26"/>
      <c r="AH4" s="27" t="s">
        <v>61</v>
      </c>
      <c r="AI4" s="107" t="s">
        <v>833</v>
      </c>
      <c r="AJ4" s="27" t="s">
        <v>63</v>
      </c>
      <c r="AK4" s="27" t="s">
        <v>62</v>
      </c>
      <c r="AL4" s="107" t="s">
        <v>834</v>
      </c>
      <c r="AM4" s="107" t="s">
        <v>843</v>
      </c>
      <c r="AN4" s="27" t="s">
        <v>66</v>
      </c>
      <c r="AO4" s="27" t="s">
        <v>846</v>
      </c>
      <c r="AP4" s="27" t="s">
        <v>64</v>
      </c>
      <c r="AQ4" s="107" t="s">
        <v>835</v>
      </c>
      <c r="AR4" s="27" t="s">
        <v>67</v>
      </c>
      <c r="AS4" s="27" t="s">
        <v>65</v>
      </c>
      <c r="AT4" s="107" t="s">
        <v>836</v>
      </c>
      <c r="AU4" s="27" t="s">
        <v>68</v>
      </c>
      <c r="AV4" s="27" t="s">
        <v>847</v>
      </c>
      <c r="AW4" s="27" t="s">
        <v>82</v>
      </c>
      <c r="AX4" s="107" t="s">
        <v>845</v>
      </c>
      <c r="AY4" s="27" t="s">
        <v>815</v>
      </c>
      <c r="AZ4" s="26"/>
      <c r="BA4" s="27" t="s">
        <v>61</v>
      </c>
      <c r="BB4" s="107" t="s">
        <v>833</v>
      </c>
      <c r="BC4" s="27" t="s">
        <v>63</v>
      </c>
      <c r="BD4" s="27" t="s">
        <v>62</v>
      </c>
      <c r="BE4" s="107" t="s">
        <v>834</v>
      </c>
      <c r="BF4" s="107" t="s">
        <v>843</v>
      </c>
      <c r="BG4" s="27" t="s">
        <v>66</v>
      </c>
      <c r="BH4" s="27" t="s">
        <v>846</v>
      </c>
      <c r="BI4" s="27" t="s">
        <v>64</v>
      </c>
      <c r="BJ4" s="107" t="s">
        <v>835</v>
      </c>
      <c r="BK4" s="27" t="s">
        <v>67</v>
      </c>
      <c r="BL4" s="27" t="s">
        <v>65</v>
      </c>
      <c r="BM4" s="107" t="s">
        <v>836</v>
      </c>
      <c r="BN4" s="27" t="s">
        <v>68</v>
      </c>
      <c r="BO4" s="27" t="s">
        <v>847</v>
      </c>
      <c r="BP4" s="27" t="s">
        <v>82</v>
      </c>
      <c r="BQ4" s="107" t="s">
        <v>845</v>
      </c>
      <c r="BR4" s="27" t="s">
        <v>815</v>
      </c>
      <c r="BS4" s="26"/>
      <c r="BT4" s="27" t="s">
        <v>61</v>
      </c>
      <c r="BU4" s="107" t="s">
        <v>833</v>
      </c>
      <c r="BV4" s="27" t="s">
        <v>63</v>
      </c>
      <c r="BW4" s="27" t="s">
        <v>62</v>
      </c>
      <c r="BX4" s="107" t="s">
        <v>834</v>
      </c>
      <c r="BY4" s="107" t="s">
        <v>843</v>
      </c>
      <c r="BZ4" s="27" t="s">
        <v>66</v>
      </c>
      <c r="CA4" s="27" t="s">
        <v>846</v>
      </c>
      <c r="CB4" s="27" t="s">
        <v>64</v>
      </c>
      <c r="CC4" s="107" t="s">
        <v>835</v>
      </c>
      <c r="CD4" s="27" t="s">
        <v>67</v>
      </c>
      <c r="CE4" s="27" t="s">
        <v>65</v>
      </c>
      <c r="CF4" s="107" t="s">
        <v>836</v>
      </c>
      <c r="CG4" s="27" t="s">
        <v>68</v>
      </c>
      <c r="CH4" s="27" t="s">
        <v>847</v>
      </c>
      <c r="CI4" s="27" t="s">
        <v>82</v>
      </c>
      <c r="CJ4" s="107" t="s">
        <v>845</v>
      </c>
      <c r="CK4" s="27" t="s">
        <v>815</v>
      </c>
      <c r="CL4" s="26"/>
      <c r="CM4" s="27" t="s">
        <v>61</v>
      </c>
      <c r="CN4" s="107" t="s">
        <v>833</v>
      </c>
      <c r="CO4" s="27" t="s">
        <v>63</v>
      </c>
      <c r="CP4" s="27" t="s">
        <v>62</v>
      </c>
      <c r="CQ4" s="107" t="s">
        <v>834</v>
      </c>
      <c r="CR4" s="107" t="s">
        <v>843</v>
      </c>
      <c r="CS4" s="27" t="s">
        <v>66</v>
      </c>
      <c r="CT4" s="27" t="s">
        <v>846</v>
      </c>
      <c r="CU4" s="27" t="s">
        <v>64</v>
      </c>
      <c r="CV4" s="107" t="s">
        <v>835</v>
      </c>
      <c r="CW4" s="27" t="s">
        <v>67</v>
      </c>
      <c r="CX4" s="27" t="s">
        <v>65</v>
      </c>
      <c r="CY4" s="107" t="s">
        <v>836</v>
      </c>
      <c r="CZ4" s="27" t="s">
        <v>68</v>
      </c>
      <c r="DA4" s="27" t="s">
        <v>847</v>
      </c>
      <c r="DB4" s="27" t="s">
        <v>82</v>
      </c>
      <c r="DC4" s="107" t="s">
        <v>845</v>
      </c>
      <c r="DD4" s="27" t="s">
        <v>815</v>
      </c>
      <c r="DE4" s="26"/>
      <c r="DF4" s="27" t="s">
        <v>61</v>
      </c>
      <c r="DG4" s="107" t="s">
        <v>833</v>
      </c>
      <c r="DH4" s="27" t="s">
        <v>63</v>
      </c>
      <c r="DI4" s="27" t="s">
        <v>62</v>
      </c>
      <c r="DJ4" s="107" t="s">
        <v>834</v>
      </c>
      <c r="DK4" s="107" t="s">
        <v>843</v>
      </c>
      <c r="DL4" s="27" t="s">
        <v>66</v>
      </c>
      <c r="DM4" s="27" t="s">
        <v>846</v>
      </c>
      <c r="DN4" s="27" t="s">
        <v>64</v>
      </c>
      <c r="DO4" s="107" t="s">
        <v>835</v>
      </c>
      <c r="DP4" s="27" t="s">
        <v>67</v>
      </c>
      <c r="DQ4" s="27" t="s">
        <v>65</v>
      </c>
      <c r="DR4" s="107" t="s">
        <v>836</v>
      </c>
      <c r="DS4" s="27" t="s">
        <v>68</v>
      </c>
      <c r="DT4" s="27" t="s">
        <v>847</v>
      </c>
      <c r="DU4" s="27" t="s">
        <v>82</v>
      </c>
      <c r="DV4" s="107" t="s">
        <v>845</v>
      </c>
      <c r="DW4" s="27" t="s">
        <v>815</v>
      </c>
      <c r="DX4" s="26"/>
      <c r="DY4" s="27" t="s">
        <v>61</v>
      </c>
      <c r="DZ4" s="107" t="s">
        <v>833</v>
      </c>
      <c r="EA4" s="27" t="s">
        <v>63</v>
      </c>
      <c r="EB4" s="27" t="s">
        <v>62</v>
      </c>
      <c r="EC4" s="107" t="s">
        <v>834</v>
      </c>
      <c r="ED4" s="107" t="s">
        <v>843</v>
      </c>
      <c r="EE4" s="27" t="s">
        <v>66</v>
      </c>
      <c r="EF4" s="27" t="s">
        <v>846</v>
      </c>
      <c r="EG4" s="27" t="s">
        <v>64</v>
      </c>
      <c r="EH4" s="107" t="s">
        <v>835</v>
      </c>
      <c r="EI4" s="27" t="s">
        <v>67</v>
      </c>
      <c r="EJ4" s="27" t="s">
        <v>65</v>
      </c>
      <c r="EK4" s="107" t="s">
        <v>836</v>
      </c>
      <c r="EL4" s="27" t="s">
        <v>68</v>
      </c>
      <c r="EM4" s="27" t="s">
        <v>847</v>
      </c>
      <c r="EN4" s="27" t="s">
        <v>82</v>
      </c>
      <c r="EO4" s="107" t="s">
        <v>845</v>
      </c>
      <c r="EP4" s="27" t="s">
        <v>815</v>
      </c>
      <c r="EQ4" s="26"/>
      <c r="ER4" s="27" t="s">
        <v>61</v>
      </c>
      <c r="ES4" s="107" t="s">
        <v>833</v>
      </c>
      <c r="ET4" s="27" t="s">
        <v>63</v>
      </c>
      <c r="EU4" s="27" t="s">
        <v>62</v>
      </c>
      <c r="EV4" s="107" t="s">
        <v>834</v>
      </c>
      <c r="EW4" s="107" t="s">
        <v>843</v>
      </c>
      <c r="EX4" s="27" t="s">
        <v>66</v>
      </c>
      <c r="EY4" s="27" t="s">
        <v>846</v>
      </c>
      <c r="EZ4" s="27" t="s">
        <v>64</v>
      </c>
      <c r="FA4" s="107" t="s">
        <v>835</v>
      </c>
      <c r="FB4" s="27" t="s">
        <v>67</v>
      </c>
      <c r="FC4" s="27" t="s">
        <v>65</v>
      </c>
      <c r="FD4" s="107" t="s">
        <v>836</v>
      </c>
      <c r="FE4" s="27" t="s">
        <v>68</v>
      </c>
      <c r="FF4" s="27" t="s">
        <v>847</v>
      </c>
      <c r="FG4" s="27" t="s">
        <v>82</v>
      </c>
      <c r="FH4" s="107" t="s">
        <v>845</v>
      </c>
      <c r="FI4" s="27" t="s">
        <v>815</v>
      </c>
      <c r="FJ4" s="26"/>
      <c r="FK4" s="27" t="s">
        <v>61</v>
      </c>
      <c r="FL4" s="107" t="s">
        <v>833</v>
      </c>
      <c r="FM4" s="27" t="s">
        <v>63</v>
      </c>
      <c r="FN4" s="27" t="s">
        <v>62</v>
      </c>
      <c r="FO4" s="107" t="s">
        <v>834</v>
      </c>
      <c r="FP4" s="107" t="s">
        <v>843</v>
      </c>
      <c r="FQ4" s="27" t="s">
        <v>66</v>
      </c>
      <c r="FR4" s="27" t="s">
        <v>846</v>
      </c>
      <c r="FS4" s="27" t="s">
        <v>64</v>
      </c>
      <c r="FT4" s="107" t="s">
        <v>835</v>
      </c>
      <c r="FU4" s="27" t="s">
        <v>67</v>
      </c>
      <c r="FV4" s="27" t="s">
        <v>65</v>
      </c>
      <c r="FW4" s="107" t="s">
        <v>836</v>
      </c>
      <c r="FX4" s="27" t="s">
        <v>68</v>
      </c>
      <c r="FY4" s="27" t="s">
        <v>847</v>
      </c>
      <c r="FZ4" s="27" t="s">
        <v>82</v>
      </c>
      <c r="GA4" s="107" t="s">
        <v>845</v>
      </c>
      <c r="GB4" s="27" t="s">
        <v>815</v>
      </c>
      <c r="GC4" s="26"/>
      <c r="GD4" s="27" t="s">
        <v>61</v>
      </c>
      <c r="GE4" s="107" t="s">
        <v>833</v>
      </c>
      <c r="GF4" s="27" t="s">
        <v>63</v>
      </c>
      <c r="GG4" s="27" t="s">
        <v>62</v>
      </c>
      <c r="GH4" s="107" t="s">
        <v>834</v>
      </c>
      <c r="GI4" s="107" t="s">
        <v>843</v>
      </c>
      <c r="GJ4" s="27" t="s">
        <v>66</v>
      </c>
      <c r="GK4" s="27" t="s">
        <v>846</v>
      </c>
      <c r="GL4" s="27" t="s">
        <v>64</v>
      </c>
      <c r="GM4" s="107" t="s">
        <v>835</v>
      </c>
      <c r="GN4" s="27" t="s">
        <v>67</v>
      </c>
      <c r="GO4" s="27" t="s">
        <v>65</v>
      </c>
      <c r="GP4" s="107" t="s">
        <v>836</v>
      </c>
      <c r="GQ4" s="27" t="s">
        <v>68</v>
      </c>
      <c r="GR4" s="27" t="s">
        <v>847</v>
      </c>
      <c r="GS4" s="27" t="s">
        <v>82</v>
      </c>
      <c r="GT4" s="107" t="s">
        <v>845</v>
      </c>
      <c r="GU4" s="27" t="s">
        <v>815</v>
      </c>
      <c r="GV4" s="26"/>
      <c r="GW4" s="27" t="s">
        <v>61</v>
      </c>
      <c r="GX4" s="107" t="s">
        <v>833</v>
      </c>
      <c r="GY4" s="27" t="s">
        <v>63</v>
      </c>
      <c r="GZ4" s="27" t="s">
        <v>62</v>
      </c>
      <c r="HA4" s="107" t="s">
        <v>834</v>
      </c>
      <c r="HB4" s="107" t="s">
        <v>843</v>
      </c>
      <c r="HC4" s="27" t="s">
        <v>66</v>
      </c>
      <c r="HD4" s="27" t="s">
        <v>846</v>
      </c>
      <c r="HE4" s="27" t="s">
        <v>64</v>
      </c>
      <c r="HF4" s="107" t="s">
        <v>835</v>
      </c>
      <c r="HG4" s="27" t="s">
        <v>67</v>
      </c>
      <c r="HH4" s="27" t="s">
        <v>65</v>
      </c>
      <c r="HI4" s="107" t="s">
        <v>836</v>
      </c>
      <c r="HJ4" s="27" t="s">
        <v>68</v>
      </c>
      <c r="HK4" s="27" t="s">
        <v>847</v>
      </c>
      <c r="HL4" s="27" t="s">
        <v>82</v>
      </c>
      <c r="HM4" s="107" t="s">
        <v>845</v>
      </c>
      <c r="HN4" s="27" t="s">
        <v>815</v>
      </c>
      <c r="HO4" s="26"/>
      <c r="HP4" s="27" t="s">
        <v>61</v>
      </c>
      <c r="HQ4" s="107" t="s">
        <v>833</v>
      </c>
      <c r="HR4" s="27" t="s">
        <v>63</v>
      </c>
      <c r="HS4" s="27" t="s">
        <v>62</v>
      </c>
      <c r="HT4" s="107" t="s">
        <v>834</v>
      </c>
      <c r="HU4" s="107" t="s">
        <v>843</v>
      </c>
      <c r="HV4" s="27" t="s">
        <v>66</v>
      </c>
      <c r="HW4" s="27" t="s">
        <v>846</v>
      </c>
      <c r="HX4" s="27" t="s">
        <v>64</v>
      </c>
      <c r="HY4" s="107" t="s">
        <v>835</v>
      </c>
      <c r="HZ4" s="27" t="s">
        <v>67</v>
      </c>
      <c r="IA4" s="27" t="s">
        <v>65</v>
      </c>
      <c r="IB4" s="107" t="s">
        <v>836</v>
      </c>
      <c r="IC4" s="27" t="s">
        <v>68</v>
      </c>
      <c r="ID4" s="27" t="s">
        <v>847</v>
      </c>
      <c r="IE4" s="27" t="s">
        <v>82</v>
      </c>
      <c r="IF4" s="107" t="s">
        <v>845</v>
      </c>
      <c r="IG4" s="27" t="s">
        <v>815</v>
      </c>
      <c r="IH4" s="26"/>
      <c r="II4" s="27" t="s">
        <v>61</v>
      </c>
      <c r="IJ4" s="107" t="s">
        <v>833</v>
      </c>
      <c r="IK4" s="27" t="s">
        <v>63</v>
      </c>
      <c r="IL4" s="27" t="s">
        <v>62</v>
      </c>
      <c r="IM4" s="107" t="s">
        <v>834</v>
      </c>
      <c r="IN4" s="107" t="s">
        <v>843</v>
      </c>
      <c r="IO4" s="27" t="s">
        <v>66</v>
      </c>
      <c r="IP4" s="27" t="s">
        <v>846</v>
      </c>
      <c r="IQ4" s="27" t="s">
        <v>64</v>
      </c>
      <c r="IR4" s="107" t="s">
        <v>835</v>
      </c>
      <c r="IS4" s="27" t="s">
        <v>67</v>
      </c>
      <c r="IT4" s="27" t="s">
        <v>65</v>
      </c>
      <c r="IU4" s="107" t="s">
        <v>836</v>
      </c>
      <c r="IV4" s="27" t="s">
        <v>68</v>
      </c>
      <c r="IW4" s="27" t="s">
        <v>847</v>
      </c>
      <c r="IX4" s="27" t="s">
        <v>82</v>
      </c>
      <c r="IY4" s="107" t="s">
        <v>845</v>
      </c>
      <c r="IZ4" s="27" t="s">
        <v>815</v>
      </c>
      <c r="JA4" s="26"/>
      <c r="JB4" s="27" t="s">
        <v>61</v>
      </c>
      <c r="JC4" s="107" t="s">
        <v>833</v>
      </c>
      <c r="JD4" s="27" t="s">
        <v>63</v>
      </c>
      <c r="JE4" s="27" t="s">
        <v>62</v>
      </c>
      <c r="JF4" s="107" t="s">
        <v>834</v>
      </c>
      <c r="JG4" s="107" t="s">
        <v>843</v>
      </c>
      <c r="JH4" s="27" t="s">
        <v>66</v>
      </c>
      <c r="JI4" s="27" t="s">
        <v>846</v>
      </c>
      <c r="JJ4" s="27" t="s">
        <v>64</v>
      </c>
      <c r="JK4" s="107" t="s">
        <v>835</v>
      </c>
      <c r="JL4" s="27" t="s">
        <v>67</v>
      </c>
      <c r="JM4" s="27" t="s">
        <v>65</v>
      </c>
      <c r="JN4" s="107" t="s">
        <v>836</v>
      </c>
      <c r="JO4" s="27" t="s">
        <v>68</v>
      </c>
      <c r="JP4" s="27" t="s">
        <v>847</v>
      </c>
      <c r="JQ4" s="27" t="s">
        <v>82</v>
      </c>
      <c r="JR4" s="107" t="s">
        <v>845</v>
      </c>
      <c r="JS4" s="27" t="s">
        <v>815</v>
      </c>
      <c r="JT4" s="26"/>
      <c r="JU4" s="27" t="s">
        <v>61</v>
      </c>
      <c r="JV4" s="107" t="s">
        <v>833</v>
      </c>
      <c r="JW4" s="27" t="s">
        <v>63</v>
      </c>
      <c r="JX4" s="27" t="s">
        <v>62</v>
      </c>
      <c r="JY4" s="107" t="s">
        <v>834</v>
      </c>
      <c r="JZ4" s="107" t="s">
        <v>843</v>
      </c>
      <c r="KA4" s="27" t="s">
        <v>66</v>
      </c>
      <c r="KB4" s="27" t="s">
        <v>846</v>
      </c>
      <c r="KC4" s="27" t="s">
        <v>64</v>
      </c>
      <c r="KD4" s="107" t="s">
        <v>835</v>
      </c>
      <c r="KE4" s="27" t="s">
        <v>67</v>
      </c>
      <c r="KF4" s="27" t="s">
        <v>65</v>
      </c>
      <c r="KG4" s="107" t="s">
        <v>836</v>
      </c>
      <c r="KH4" s="27" t="s">
        <v>68</v>
      </c>
      <c r="KI4" s="27" t="s">
        <v>847</v>
      </c>
      <c r="KJ4" s="27" t="s">
        <v>82</v>
      </c>
      <c r="KK4" s="107" t="s">
        <v>845</v>
      </c>
      <c r="KL4" s="27" t="s">
        <v>815</v>
      </c>
      <c r="KM4" s="26"/>
    </row>
    <row r="5" spans="1:299" x14ac:dyDescent="0.3">
      <c r="A5" s="30">
        <f>'District A'!$B$3</f>
        <v>0</v>
      </c>
      <c r="B5" s="28">
        <f>'District A'!$D$10</f>
        <v>0</v>
      </c>
      <c r="C5" s="29" t="str">
        <f>IF('District A'!$B$10="","",IF('District A'!$H$10&gt;0,"Pass With Exemption(s)","Pass"))</f>
        <v/>
      </c>
      <c r="D5" s="28">
        <f>'District A'!$F$10</f>
        <v>0</v>
      </c>
      <c r="E5" s="29" t="str">
        <f>IF('District A'!$B$10="","",IF('District A'!$H$10&gt;0,"Pass With Exemption(s)","Pass"))</f>
        <v/>
      </c>
      <c r="F5" s="28">
        <f>'District A'!$H$10+'District A'!$I$10</f>
        <v>0</v>
      </c>
      <c r="G5" s="28">
        <f>'District A'!$O$10</f>
        <v>0</v>
      </c>
      <c r="H5" s="29" t="str">
        <f>IF('District A'!$B$10="","",IF('District A'!$R$10&gt;0,"Pass With Exemption(s)","Pass"))</f>
        <v/>
      </c>
      <c r="I5" s="28">
        <f>'District A'!$P$10</f>
        <v>0</v>
      </c>
      <c r="J5" s="29" t="str">
        <f>IF('District A'!$B$10="","",IF('District A'!$R$10&gt;0,"Pass With Exemption(s)","Pass"))</f>
        <v/>
      </c>
      <c r="K5" s="28">
        <f>'District A'!$R$10+'District A'!$S$10</f>
        <v>0</v>
      </c>
      <c r="L5" s="28">
        <f>'District A'!$E$10</f>
        <v>0</v>
      </c>
      <c r="M5" s="28">
        <f>'District A'!$X$10</f>
        <v>0</v>
      </c>
      <c r="O5" s="28">
        <f>'District A'!$D$11</f>
        <v>0</v>
      </c>
      <c r="P5" s="108">
        <f>$B5</f>
        <v>0</v>
      </c>
      <c r="Q5" s="29" t="str">
        <f>IF('District A'!$B$11="","",IF($O5&gt;=$P5,"Pass",IF($O5&gt;=($P5-'District A'!$H$11-'District A'!$I$11),"Pass With Exemption(s)","Fail")))</f>
        <v/>
      </c>
      <c r="R5" s="28">
        <f>'District A'!$F$11</f>
        <v>0</v>
      </c>
      <c r="S5" s="108">
        <f>$D5</f>
        <v>0</v>
      </c>
      <c r="T5" s="108">
        <f>$L5</f>
        <v>0</v>
      </c>
      <c r="U5" s="29" t="str">
        <f>IF('District A'!$B$11="","",IF($R5&gt;=$S5,"Pass",IF($R5&gt;=($S5-(('District A'!$H$11-'District A'!$I$11)/$T5)),"Pass With Exemption(s)","Fail")))</f>
        <v/>
      </c>
      <c r="V5" s="28">
        <f>'District A'!$H$11+'District A'!$I$11</f>
        <v>0</v>
      </c>
      <c r="W5" s="28">
        <f>'District A'!$O$11</f>
        <v>0</v>
      </c>
      <c r="X5" s="108">
        <f>$G5</f>
        <v>0</v>
      </c>
      <c r="Y5" s="29" t="str">
        <f>IF('District A'!$B$11="","",IF($W5&gt;=$X5,"Pass",IF($W5&gt;=($X5-'District A'!$R$11-'District A'!$S$11),"Pass With Exemption(s)","Fail")))</f>
        <v/>
      </c>
      <c r="Z5" s="28">
        <f>'District A'!$P$11</f>
        <v>0</v>
      </c>
      <c r="AA5" s="108">
        <f>$I5</f>
        <v>0</v>
      </c>
      <c r="AB5" s="29" t="str">
        <f>IF('District A'!$B$11="","",IF($Z5&gt;=$AA5,"Pass",IF($Z5&gt;=($AA5-(('District A'!$R$11-'District A'!$S$11)/$AE5)),"Pass With Exemption(s)","Fail")))</f>
        <v/>
      </c>
      <c r="AC5" s="28">
        <f>'District A'!$R$11+'District A'!$S$11</f>
        <v>0</v>
      </c>
      <c r="AD5" s="28">
        <f>'District A'!$E$11</f>
        <v>0</v>
      </c>
      <c r="AE5" s="108">
        <f>$L5</f>
        <v>0</v>
      </c>
      <c r="AF5" s="28">
        <f>'District A'!$X$11</f>
        <v>0</v>
      </c>
      <c r="AH5" s="28">
        <f>'District A'!$D$12</f>
        <v>0</v>
      </c>
      <c r="AI5" s="108">
        <f>IF($Q5="Fail",$B5,$O5)</f>
        <v>0</v>
      </c>
      <c r="AJ5" s="29" t="str">
        <f>IF('District A'!$B$12="","",IF($AH5&gt;=$AI5,"Pass",IF($AH5&gt;=($AI5-'District A'!$H$12-'District A'!$I$12),"Pass With Exemption(s)","Fail")))</f>
        <v/>
      </c>
      <c r="AK5" s="28">
        <f>'District A'!$F$12</f>
        <v>0</v>
      </c>
      <c r="AL5" s="108">
        <f>IF($U5="Fail",$D5,$R5)</f>
        <v>0</v>
      </c>
      <c r="AM5" s="108">
        <f>IF($U5="Fail",$L5,$AD5)</f>
        <v>0</v>
      </c>
      <c r="AN5" s="29" t="str">
        <f>IF('District A'!$B$12="","",IF($AK5&gt;=$AL5,"Pass",IF($AK5&gt;=($AL5-(('District A'!$H$12-'District A'!$I$12)/$AM5)),"Pass With Exemption(s)","Fail")))</f>
        <v/>
      </c>
      <c r="AO5" s="28">
        <f>'District A'!$H$12+'District A'!$I$12</f>
        <v>0</v>
      </c>
      <c r="AP5" s="28">
        <f>'District A'!$O$12</f>
        <v>0</v>
      </c>
      <c r="AQ5" s="108">
        <f>IF($Y5="Fail",$G5,$W5)</f>
        <v>0</v>
      </c>
      <c r="AR5" s="29" t="str">
        <f>IF('District A'!$B$12="","",IF($AP5&gt;=$AQ5,"Pass",IF($AP5&gt;=($AQ5-'District A'!$R$12-'District A'!$S$12),"Pass With Exemption(s)","Fail")))</f>
        <v/>
      </c>
      <c r="AS5" s="28">
        <f>'District A'!$P$12</f>
        <v>0</v>
      </c>
      <c r="AT5" s="108">
        <f>IF($AB5="Fail",$I5,$Z5)</f>
        <v>0</v>
      </c>
      <c r="AU5" s="29" t="str">
        <f>IF('District A'!$B$12="","",IF($AS5&gt;=$AT5,"Pass",IF($AS5&gt;=($AT5-(('District A'!$R$12-'District A'!$S$12)/$AX5)),"Pass With Exemption(s)","Fail")))</f>
        <v/>
      </c>
      <c r="AV5" s="28">
        <f>'District A'!$R$12+'District A'!$S$12</f>
        <v>0</v>
      </c>
      <c r="AW5" s="28">
        <f>'District A'!$E$12</f>
        <v>0</v>
      </c>
      <c r="AX5" s="108">
        <f>IF($AB5="Fail",$L5,$AD5)</f>
        <v>0</v>
      </c>
      <c r="AY5" s="28">
        <f>'District A'!$X$12</f>
        <v>0</v>
      </c>
      <c r="BA5" s="28">
        <f>'District A'!$D$13</f>
        <v>0</v>
      </c>
      <c r="BB5" s="108">
        <f>IF($AJ5="Fail",IF($Q5="Fail",$B5,$O5),$AH5)</f>
        <v>0</v>
      </c>
      <c r="BC5" s="29" t="str">
        <f>IF('District A'!$B$13="","",IF($BA5&gt;=$BB5,"Pass",IF($BA5&gt;=($BB5-'District A'!$H$13-'District A'!$I$13),"Pass With Exemption(s)","Fail")))</f>
        <v/>
      </c>
      <c r="BD5" s="28">
        <f>'District A'!$F$13</f>
        <v>0</v>
      </c>
      <c r="BE5" s="108">
        <f>IF($AN5="Fail",IF($U5="Fail",$D5,$R5),$AK5)</f>
        <v>0</v>
      </c>
      <c r="BF5" s="108">
        <f>IF($AN5="Fail",IF($U5="Fail",$L5,$AD5),$AW5)</f>
        <v>0</v>
      </c>
      <c r="BG5" s="29" t="str">
        <f>IF('District A'!$B$13="","",IF($BD5&gt;=$BE5,"Pass",IF($BD5&gt;=($BE5-(('District A'!$H$13-'District A'!$I$13)/$BF5)),"Pass With Exemption(s)","Fail")))</f>
        <v/>
      </c>
      <c r="BH5" s="28">
        <f>'District A'!$H$13+'District A'!$I$13</f>
        <v>0</v>
      </c>
      <c r="BI5" s="28">
        <f>'District A'!$O$13</f>
        <v>0</v>
      </c>
      <c r="BJ5" s="108">
        <f>IF($AR5="Fail",IF($Y5="Fail",$G5,$W5),$AP5)</f>
        <v>0</v>
      </c>
      <c r="BK5" s="29" t="str">
        <f>IF('District A'!$B$13="","",IF($BI5&gt;=$BJ5,"Pass",IF($BI5&gt;=($BJ5-'District A'!$R$13-'District A'!$S$13),"Pass With Exemption(s)","Fail")))</f>
        <v/>
      </c>
      <c r="BL5" s="28">
        <f>'District A'!$P$13</f>
        <v>0</v>
      </c>
      <c r="BM5" s="108">
        <f>IF($AU5="Fail",IF($AB5="Fail",$I5,$Z5),$AS5)</f>
        <v>0</v>
      </c>
      <c r="BN5" s="29" t="str">
        <f>IF('District A'!$B$13="","",IF($BL5&gt;=$BM5,"Pass",IF($BL5&gt;=($BM5-(('District A'!$R$13-'District A'!$S$13)/$BQ5)),"Pass With Exemption(s)","Fail")))</f>
        <v/>
      </c>
      <c r="BO5" s="28">
        <f>'District A'!$R$13+'District A'!$S$13</f>
        <v>0</v>
      </c>
      <c r="BP5" s="28">
        <f>'District A'!$E$13</f>
        <v>0</v>
      </c>
      <c r="BQ5" s="108">
        <f>IF($AU5="Fail",IF($AB5="Fail",$L5,$AD5),$AW5)</f>
        <v>0</v>
      </c>
      <c r="BR5" s="28">
        <f>'District A'!$X$13</f>
        <v>0</v>
      </c>
      <c r="BT5" s="28">
        <f>'District A'!$D$14</f>
        <v>0</v>
      </c>
      <c r="BU5" s="108">
        <f>IF($BC5="Fail",IF($AJ5="Fail",IF($Q5="Fail",$B5,$O5),$AH5),$BA5)</f>
        <v>0</v>
      </c>
      <c r="BV5" s="29" t="str">
        <f>IF('District A'!$B$14="","",IF($BT5&gt;=$BU5,"Pass",IF($BT5&gt;=($BU5-'District A'!$H$14-'District A'!$I$14),"Pass With Exemption(s)","Fail")))</f>
        <v/>
      </c>
      <c r="BW5" s="28">
        <f>'District A'!$F$14</f>
        <v>0</v>
      </c>
      <c r="BX5" s="108">
        <f>IF($BG5="Fail",IF($AN5="Fail",IF($U5="Fail",$D5,$R5),$AK5),$BD5)</f>
        <v>0</v>
      </c>
      <c r="BY5" s="108">
        <f>IF($BG5="Fail",IF($AN5="Fail",IF($U5="Fail",$L5,$AD5),$AW5),$BP5)</f>
        <v>0</v>
      </c>
      <c r="BZ5" s="29" t="str">
        <f>IF('District A'!$B$14="","",IF($BW5&gt;=$BX5,"Pass",IF($BW5&gt;=($BX5-(('District A'!$H$14-'District A'!$I$14)/$BY5)),"Pass With Exemption(s)","Fail")))</f>
        <v/>
      </c>
      <c r="CA5" s="28">
        <f>'District A'!$H$14+'District A'!$I$14</f>
        <v>0</v>
      </c>
      <c r="CB5" s="28">
        <f>'District A'!$O$14</f>
        <v>0</v>
      </c>
      <c r="CC5" s="108">
        <f>IF($BK5="Fail",IF($AR5="Fail",IF($Y5="Fail",$G5,$W5),$AP5),$BI5)</f>
        <v>0</v>
      </c>
      <c r="CD5" s="29" t="str">
        <f>IF('District A'!$B$14="","",IF($CB5&gt;=$CC5,"Pass",IF($CB5&gt;=($CC5-'District A'!$R$14-'District A'!$S$14),"Pass With Exemption(s)","Fail")))</f>
        <v/>
      </c>
      <c r="CE5" s="28">
        <f>'District A'!$P$14</f>
        <v>0</v>
      </c>
      <c r="CF5" s="108">
        <f>IF($BN5="Fail",IF($AU5="Fail",IF($AB5="Fail",$I5,$Z5),$AS5),$BL5)</f>
        <v>0</v>
      </c>
      <c r="CG5" s="29" t="str">
        <f>IF('District A'!$B$14="","",IF($CE5&gt;=$CF5,"Pass",IF($CE5&gt;=($CF5-(('District A'!$R$14-'District A'!$S$14)/$CJ5)),"Pass With Exemption(s)","Fail")))</f>
        <v/>
      </c>
      <c r="CH5" s="28">
        <f>'District A'!$R$14+'District A'!$S$14</f>
        <v>0</v>
      </c>
      <c r="CI5" s="28">
        <f>'District A'!$E$14</f>
        <v>0</v>
      </c>
      <c r="CJ5" s="108">
        <f>IF($BN5="Fail",IF($AU5="Fail",IF($AB5="Fail",$L5,$AD5),$AW5),$BP5)</f>
        <v>0</v>
      </c>
      <c r="CK5" s="28">
        <f>'District A'!$X$14</f>
        <v>0</v>
      </c>
      <c r="CM5" s="28">
        <f>'District A'!$D$15</f>
        <v>0</v>
      </c>
      <c r="CN5" s="108">
        <f>IF($BV5="Fail",IF($BC5="Fail",IF($AJ5="Fail",IF($Q5="Fail",$B5,$O5),$AH5),$BA5),$BT5)</f>
        <v>0</v>
      </c>
      <c r="CO5" s="29" t="str">
        <f>IF('District A'!$B$15="","",IF($CM5&gt;=$CN5,"Pass",IF($CM5&gt;=($CN5-'District A'!$H$15-'District A'!$I$15),"Pass With Exemption(s)","Fail")))</f>
        <v/>
      </c>
      <c r="CP5" s="28">
        <f>'District A'!$F$15</f>
        <v>0</v>
      </c>
      <c r="CQ5" s="108">
        <f>IF($BZ5="Fail",IF($BG5="Fail",IF($AN5="Fail",IF($U5="Fail",$D5,$R5),$AK5),$BD5),$BW5)</f>
        <v>0</v>
      </c>
      <c r="CR5" s="108">
        <f>IF($BZ5="Fail",IF($BG5="Fail",IF($AN5="Fail",IF($U5="Fail",$L5,$AD5),$AW5),$BP5),$CI5)</f>
        <v>0</v>
      </c>
      <c r="CS5" s="29" t="str">
        <f>IF('District A'!$B$15="","",IF($CP5&gt;=$CQ5,"Pass",IF($CP5&gt;=($CQ5-(('District A'!$H$15-'District A'!$I$15)/$CR5)),"Pass With Exemption(s)","Fail")))</f>
        <v/>
      </c>
      <c r="CT5" s="28">
        <f>'District A'!$H$15+'District A'!$I$15</f>
        <v>0</v>
      </c>
      <c r="CU5" s="28">
        <f>'District A'!$O$15</f>
        <v>0</v>
      </c>
      <c r="CV5" s="108">
        <f>IF($CD5="Fail",IF($BK5="Fail",IF($AR5="Fail",IF($Y5="Fail",$G5,$W5),$AP5),$BI5),$CB5)</f>
        <v>0</v>
      </c>
      <c r="CW5" s="29" t="str">
        <f>IF('District A'!$B$15="","",IF($CU5&gt;=$CV5,"Pass",IF($CU5&gt;=($CV5-'District A'!$R$15-'District A'!$S$15),"Pass With Exemption(s)","Fail")))</f>
        <v/>
      </c>
      <c r="CX5" s="28">
        <f>'District A'!$P$15</f>
        <v>0</v>
      </c>
      <c r="CY5" s="108">
        <f>IF($CG5="Fail",IF($BN5="Fail",IF($AU5="Fail",IF($AB5="Fail",$I5,$Z5),$AS5),$BL5),$CE5)</f>
        <v>0</v>
      </c>
      <c r="CZ5" s="29" t="str">
        <f>IF('District A'!$B$15="","",IF($CX5&gt;=$CY5,"Pass",IF($CX5&gt;=($CY5-(('District A'!$R$15-'District A'!$S$15)/$DC5)),"Pass With Exemption(s)","Fail")))</f>
        <v/>
      </c>
      <c r="DA5" s="28">
        <f>'District A'!$R$15+'District A'!$S$15</f>
        <v>0</v>
      </c>
      <c r="DB5" s="28">
        <f>'District A'!$E$15</f>
        <v>0</v>
      </c>
      <c r="DC5" s="108">
        <f>IF($CG5="Fail",IF($BN5="Fail",IF($AU5="Fail",IF($AB5="Fail",$L5,$AD5),$AW5),$BP5),$CI5)</f>
        <v>0</v>
      </c>
      <c r="DD5" s="28">
        <f>'District A'!$X$15</f>
        <v>0</v>
      </c>
      <c r="DF5" s="28">
        <f>'District A'!$D$16</f>
        <v>0</v>
      </c>
      <c r="DG5" s="108">
        <f>IF($CO5="Fail",IF($BV5="Fail",IF($BC5="Fail",IF($AJ5="Fail",IF($Q5="Fail",$B5,$O5),$AH5),$BA5),$BT5),$CM5)</f>
        <v>0</v>
      </c>
      <c r="DH5" s="29" t="str">
        <f>IF('District A'!$B$16="","",IF($DF5&gt;=$DG5,"Pass",IF($DF5&gt;=($DG5-'District A'!$H$16-'District A'!$I$16),"Pass With Exemption(s)","Fail")))</f>
        <v/>
      </c>
      <c r="DI5" s="28">
        <f>'District A'!$F$16</f>
        <v>0</v>
      </c>
      <c r="DJ5" s="108">
        <f>IF($CS5="Fail",IF($BZ5="Fail",IF($BG5="Fail",IF($AN5="Fail",IF($U5="Fail",$D5,$R5),$AK5),$BD5),$BW5),$CP5)</f>
        <v>0</v>
      </c>
      <c r="DK5" s="108">
        <f>IF($CS5="Fail",IF($BW5="Fail",IF($BG5="Fail",IF($AN5="Fail",IF($U5="Fail",$L5,$AD5),$AW5),$BP5),$CI5),$DB5)</f>
        <v>0</v>
      </c>
      <c r="DL5" s="29" t="str">
        <f>IF('District A'!$B$16="","",IF($DI5&gt;=$DJ5,"Pass",IF($DI5&gt;=($DJ5-(('District A'!$H$16-'District A'!$I$16)/$DK5)),"Pass With Exemption(s)","Fail")))</f>
        <v/>
      </c>
      <c r="DM5" s="28">
        <f>'District A'!$H$16+'District A'!$I$16</f>
        <v>0</v>
      </c>
      <c r="DN5" s="28">
        <f>'District A'!$O$16</f>
        <v>0</v>
      </c>
      <c r="DO5" s="108">
        <f>IF($CW5="Fail",IF($CD5="Fail",IF($BK5="Fail",IF($AR5="Fail",IF($Y5="Fail",$G5,$W5),$AP5),$BI5),$CB5),$CU5)</f>
        <v>0</v>
      </c>
      <c r="DP5" s="29" t="str">
        <f>IF('District A'!$B$16="","",IF($DN5&gt;=$DO5,"Pass",IF($DN5&gt;=($DO5-'District A'!$R$16-'District A'!$S$16),"Pass With Exemption(s)","Fail")))</f>
        <v/>
      </c>
      <c r="DQ5" s="28">
        <f>'District A'!$P$16</f>
        <v>0</v>
      </c>
      <c r="DR5" s="108">
        <f>IF($CZ5="Fail",IF($CG5="Fail",IF($BN5="Fail",IF($AU5="Fail",IF($AB5="Fail",$I5,$Z5),$AS5),$BL5),$CE5),$CX5)</f>
        <v>0</v>
      </c>
      <c r="DS5" s="29" t="str">
        <f>IF('District A'!$B$16="","",IF($DQ5&gt;=$DR5,"Pass",IF($DQ5&gt;=($DR5-(('District A'!$R$16-'District A'!$S$16)/$DV5)),"Pass With Exemption(s)","Fail")))</f>
        <v/>
      </c>
      <c r="DT5" s="28">
        <f>'District A'!$R$16+'District A'!$S$16</f>
        <v>0</v>
      </c>
      <c r="DU5" s="28">
        <f>'District A'!$E$16</f>
        <v>0</v>
      </c>
      <c r="DV5" s="108">
        <f>IF($CZ5="Fail",IF($CE5="Fail",IF($BN5="Fail",IF($AU5="Fail",IF($AB5="Fail",$L5,$AD5),$AW5),$BP5),$CI5),$DB5)</f>
        <v>0</v>
      </c>
      <c r="DW5" s="28">
        <f>'District A'!$X$16</f>
        <v>0</v>
      </c>
      <c r="DY5" s="28">
        <f>'District A'!$D$17</f>
        <v>0</v>
      </c>
      <c r="DZ5" s="108">
        <f>IF($DH5="Fail",IF($CO5="Fail",IF($BV5="Fail",IF($BC5="Fail",IF($AJ5="Fail",IF($Q5="Fail",$B5,$O5),$AH5),$BA5),$BT5),$CM5),$DF5)</f>
        <v>0</v>
      </c>
      <c r="EA5" s="29" t="str">
        <f>IF('District A'!$B$17="","",IF($DY5&gt;=$DZ5,"Pass",IF($DY5&gt;=($DZ5-'District A'!$H$17-'District A'!$I$17),"Pass With Exemption(s)","Fail")))</f>
        <v/>
      </c>
      <c r="EB5" s="28">
        <f>'District A'!$F$17</f>
        <v>0</v>
      </c>
      <c r="EC5" s="108">
        <f>IF($DL5="Fail",IF($CS5="Fail",IF($BZ5="Fail",IF($BG5="Fail",IF($AN5="Fail",IF($U5="Fail",$D5,$R5),$AK5),$BD5),$BW5),$CP5),$DI5)</f>
        <v>0</v>
      </c>
      <c r="ED5" s="108">
        <f>IF($DL5="Fail",IF($CS5="Fail",IF($BW5="Fail",IF($BG5="Fail",IF($AN5="Fail",IF($U5="Fail",$L5,$AD5),$AW5),$BP5),$CI5),$DB5),$DU5)</f>
        <v>0</v>
      </c>
      <c r="EE5" s="29" t="str">
        <f>IF('District A'!$B$17="","",IF($EB5&gt;=$EC5,"Pass",IF($EB5&gt;=($EC5-(('District A'!$H$17-'District A'!$I$17)/$ED5)),"Pass With Exemption(s)","Fail")))</f>
        <v/>
      </c>
      <c r="EF5" s="28">
        <f>'District A'!$H$17+'District A'!$I$17</f>
        <v>0</v>
      </c>
      <c r="EG5" s="28">
        <f>'District A'!$O$17</f>
        <v>0</v>
      </c>
      <c r="EH5" s="108">
        <f>IF($DP5="Fail",IF($CW5="Fail",IF($CD5="Fail",IF($BK5="Fail",IF($AR5="Fail",IF($Y5="Fail",$G5,$W5),$AP5),$BI5),$CB5),$CU5),$DN5)</f>
        <v>0</v>
      </c>
      <c r="EI5" s="29" t="str">
        <f>IF('District A'!$B$17="","",IF($EG5&gt;=$EH5,"Pass",IF($EG5&gt;=($EH5-'District A'!$R$17-'District A'!$S$17),"Pass With Exemption(s)","Fail")))</f>
        <v/>
      </c>
      <c r="EJ5" s="28">
        <f>'District A'!$P$17</f>
        <v>0</v>
      </c>
      <c r="EK5" s="108">
        <f>IF($DS5="Fail",IF($CZ5="Fail",IF($CG5="Fail",IF($BN5="Fail",IF($AU5="Fail",IF($AB5="Fail",$I5,$Z5),$AS5),$BL5),$CE5),$CX5),$DQ5)</f>
        <v>0</v>
      </c>
      <c r="EL5" s="29" t="str">
        <f>IF('District A'!$B$17="","",IF($EJ5&gt;=$EK5,"Pass",IF($EJ5&gt;=($EK5-(('District A'!$R$17-'District A'!$S$17)/$EO5)),"Pass With Exemption(s)","Fail")))</f>
        <v/>
      </c>
      <c r="EM5" s="28">
        <f>'District A'!$R$17+'District A'!$S$17</f>
        <v>0</v>
      </c>
      <c r="EN5" s="28">
        <f>'District A'!$E$17</f>
        <v>0</v>
      </c>
      <c r="EO5" s="108">
        <f>IF($DS5="Fail",IF($CZ5="Fail",IF($CE5="Fail",IF($BN5="Fail",IF($AU5="Fail",IF($AB5="Fail",$L5,$AD5),$AW5),$BP5),$CI5),$DB5),$DU5)</f>
        <v>0</v>
      </c>
      <c r="EP5" s="28">
        <f>'District A'!$X$17</f>
        <v>0</v>
      </c>
      <c r="ER5" s="28">
        <f>'District A'!$D$18</f>
        <v>0</v>
      </c>
      <c r="ES5" s="108">
        <f>IF($EA5="Fail",IF($DH5="Fail",IF($CO5="Fail",IF($BV5="Fail",IF($BC5="Fail",IF($AJ5="Fail",IF($Q5="Fail",$B5,$O5),$AH5),$BA5),$BT5),$CM5),$DF5),$DY5)</f>
        <v>0</v>
      </c>
      <c r="ET5" s="29" t="str">
        <f>IF('District A'!$B$18="","",IF($ER5&gt;=$ES5,"Pass",IF($ER5&gt;=($ES5-'District A'!$H$18-'District A'!$I$18),"Pass With Exemption(s)","Fail")))</f>
        <v/>
      </c>
      <c r="EU5" s="28">
        <f>'District A'!$F$18</f>
        <v>0</v>
      </c>
      <c r="EV5" s="108">
        <f>IF($EE5="Fail",IF($DL5="Fail",IF($CS5="Fail",IF($BZ5="Fail",IF($BG5="Fail",IF($AN5="Fail",IF($U5="Fail",$D5,$R5),$AK5),$BD5),$BW5),$CP5),$DI5),$EB5)</f>
        <v>0</v>
      </c>
      <c r="EW5" s="108">
        <f>IF($EE5="Fail",IF($DL5="Fail",IF($CS5="Fail",IF($BW5="Fail",IF($BG5="Fail",IF($AN5="Fail",IF($U5="Fail",$L5,$AD5),$AW5),$BP5),$CI5),$DB5),$DU5),$EN5)</f>
        <v>0</v>
      </c>
      <c r="EX5" s="29" t="str">
        <f>IF('District A'!$B$18="","",IF($EU5&gt;=$EV5,"Pass",IF($EU5&gt;=($EV5-(('District A'!$H$18-'District A'!$I$18)/$EW5)),"Pass With Exemption(s)","Fail")))</f>
        <v/>
      </c>
      <c r="EY5" s="28">
        <f>'District A'!$H$18+'District A'!$I$18</f>
        <v>0</v>
      </c>
      <c r="EZ5" s="28">
        <f>'District A'!$O$18</f>
        <v>0</v>
      </c>
      <c r="FA5" s="108">
        <f>IF($EI5="Fail",IF($DP5="Fail",IF($CW5="Fail",IF($CD5="Fail",IF($BK5="Fail",IF($AR5="Fail",IF($Y5="Fail",$G5,$W5),$AP5),$BI5),$CB5),$CU5),$DN5),$EG5)</f>
        <v>0</v>
      </c>
      <c r="FB5" s="29" t="str">
        <f>IF('District A'!$B$18="","",IF($EZ5&gt;=$FA5,"Pass",IF($EZ5&gt;=($FA5-'District A'!$R$18-'District A'!$S$18),"Pass With Exemption(s)","Fail")))</f>
        <v/>
      </c>
      <c r="FC5" s="28">
        <f>'District A'!$P$18</f>
        <v>0</v>
      </c>
      <c r="FD5" s="108">
        <f>IF($EL5="Fail",IF($DS5="Fail",IF($CZ5="Fail",IF($CG5="Fail",IF($BN5="Fail",IF($AU5="Fail",IF($AB5="Fail",$I5,$Z5),$AS5),$BL5),$CE5),$CX5),$DQ5),$EJ5)</f>
        <v>0</v>
      </c>
      <c r="FE5" s="29" t="str">
        <f>IF('District A'!$B$18="","",IF($FC5&gt;=$FD5,"Pass",IF($FC5&gt;=($FD5-(('District A'!$R$18-'District A'!$S$18)/$FH5)),"Pass With Exemption(s)","Fail")))</f>
        <v/>
      </c>
      <c r="FF5" s="28">
        <f>'District A'!$R$18+'District A'!$S$18</f>
        <v>0</v>
      </c>
      <c r="FG5" s="28">
        <f>'District A'!$E$18</f>
        <v>0</v>
      </c>
      <c r="FH5" s="108">
        <f>IF($EL5="Fail",IF($DS5="Fail",IF($CZ5="Fail",IF($CE5="Fail",IF($BN5="Fail",IF($AU5="Fail",IF($AB5="Fail",$L5,$AD5),$AW5),$BP5),$CI5),$DB5),$DU5),$EN5)</f>
        <v>0</v>
      </c>
      <c r="FI5" s="28">
        <f>'District A'!$X$18</f>
        <v>0</v>
      </c>
      <c r="FK5" s="28">
        <f>'District A'!$D$19</f>
        <v>0</v>
      </c>
      <c r="FL5" s="108">
        <f>IF($ET5="Fail",IF($EA5="Fail",IF($DH5="Fail",IF($CO5="Fail",IF($BV5="Fail",IF($BC5="Fail",IF($AJ5="Fail",IF($Q5="Fail",$B5,$O5),$AH5),$BA5),$BT5),$CM5),$DF5),$DY5),$ER5)</f>
        <v>0</v>
      </c>
      <c r="FM5" s="29" t="str">
        <f>IF('District A'!$B$19="","",IF($FK5&gt;=$FL5,"Pass",IF($FK5&gt;=($FL5-'District A'!$H$19-'District A'!$I$19),"Pass With Exemption(s)","Fail")))</f>
        <v/>
      </c>
      <c r="FN5" s="28">
        <f>'District A'!$F$19</f>
        <v>0</v>
      </c>
      <c r="FO5" s="108">
        <f>IF($EX5="Fail",IF($EE5="Fail",IF($DL5="Fail",IF($CS5="Fail",IF($BZ5="Fail",IF($BG5="Fail",IF($AN5="Fail",IF($U5="Fail",$D5,$R5),$AK5),$BD5),$BW5),$CP5),$DI5),$EB5),$EU5)</f>
        <v>0</v>
      </c>
      <c r="FP5" s="108">
        <f>IF($EX5="Fail",IF($EE5="Fail",IF($DL5="Fail",IF($CS5="Fail",IF($BW5="Fail",IF($BG5="Fail",IF($AN5="Fail",IF($U5="Fail",$L5,$AD5),$AW5),$BP5),$CI5),$DB5),$DU5),$EN5),$FG5)</f>
        <v>0</v>
      </c>
      <c r="FQ5" s="29" t="str">
        <f>IF('District A'!$B$19="","",IF($FN5&gt;=$FO5,"Pass",IF($FN5&gt;=($FO5-(('District A'!$H$19-'District A'!$I$19)/$FP5)),"Pass With Exemption(s)","Fail")))</f>
        <v/>
      </c>
      <c r="FR5" s="28">
        <f>'District A'!$H$19+'District A'!$I$19</f>
        <v>0</v>
      </c>
      <c r="FS5" s="28">
        <f>'District A'!$O$19</f>
        <v>0</v>
      </c>
      <c r="FT5" s="108">
        <f>IF($FB5="Fail",IF($EI5="Fail",IF($DP5="Fail",IF($CW5="Fail",IF($CD5="Fail",IF($BK5="Fail",IF($AR5="Fail",IF($Y5="Fail",$G5,$W5),$AP5),$BI5),$CB5),$CU5),$DN5),$EG5),$EZ5)</f>
        <v>0</v>
      </c>
      <c r="FU5" s="29" t="str">
        <f>IF('District A'!$B$19="","",IF($FS5&gt;=$FT5,"Pass",IF($FS5&gt;=($FT5-'District A'!$R$19-'District A'!$S$19),"Pass With Exemption(s)","Fail")))</f>
        <v/>
      </c>
      <c r="FV5" s="28">
        <f>'District A'!$P$19</f>
        <v>0</v>
      </c>
      <c r="FW5" s="108">
        <f>IF($FE5="Fail",IF($EL5="Fail",IF($DS5="Fail",IF($CZ5="Fail",IF($CG5="Fail",IF($BN5="Fail",IF($AU5="Fail",IF($AB5="Fail",$I5,$Z5),$AS5),$BL5),$CE5),$CX5),$DQ5),$EJ5),$FC5)</f>
        <v>0</v>
      </c>
      <c r="FX5" s="29" t="str">
        <f>IF('District A'!$B$19="","",IF($FV5&gt;=$FW5,"Pass",IF($FV5&gt;=($FW5-(('District A'!$R$19-'District A'!$S$19)/$GA5)),"Pass With Exemption(s)","Fail")))</f>
        <v/>
      </c>
      <c r="FY5" s="28">
        <f>'District A'!$R$19+'District A'!$S$19</f>
        <v>0</v>
      </c>
      <c r="FZ5" s="28">
        <f>'District A'!$E$19</f>
        <v>0</v>
      </c>
      <c r="GA5" s="108">
        <f>IF($FE5="Fail",IF($EL5="Fail",IF($DS5="Fail",IF($CZ5="Fail",IF($CE5="Fail",IF($BN5="Fail",IF($AU5="Fail",IF($AB5="Fail",$L5,$AD5),$AW5),$BP5),$CI5),$DB5),$DU5),$EN5),$FG5)</f>
        <v>0</v>
      </c>
      <c r="GB5" s="28">
        <f>'District A'!$X$19</f>
        <v>0</v>
      </c>
      <c r="GD5" s="28">
        <f>'District A'!$D$20</f>
        <v>0</v>
      </c>
      <c r="GE5" s="108">
        <f>IF($FM5="Fail",IF($ET5="Fail",IF($EA5="Fail",IF($DH5="Fail",IF($CO5="Fail",IF($BV5="Fail",IF($BC5="Fail",IF($AJ5="Fail",IF($Q5="Fail",$B5,$O5),$AH5),$BA5),$BT5),$CM5),$DF5),$DY5),$ER5),$FK5)</f>
        <v>0</v>
      </c>
      <c r="GF5" s="29" t="str">
        <f>IF('District A'!$B$20="","",IF($GD5&gt;=$GE5,"Pass",IF($GD5&gt;=($GE5-'District A'!$H$20-'District A'!$I$20),"Pass With Exemption(s)","Fail")))</f>
        <v/>
      </c>
      <c r="GG5" s="28">
        <f>'District A'!$F$20</f>
        <v>0</v>
      </c>
      <c r="GH5" s="108">
        <f>IF($FQ5="Fail",IF($EX5="Fail",IF($EE5="Fail",IF($DL5="Fail",IF($CS5="Fail",IF($BZ5="Fail",IF($BG5="Fail",IF($AN5="Fail",IF($U5="Fail",$D5,$R5),$AK5),$BD5),$BW5),$CP5),$DI5),$EB5),$EU5),$FN5)</f>
        <v>0</v>
      </c>
      <c r="GI5" s="108">
        <f>IF($FQ5="Fail",IF($EX5="Fail",IF($EE5="Fail",IF($DL5="Fail",IF($CS5="Fail",IF($BW5="Fail",IF($BG5="Fail",IF($AN5="Fail",IF($U5="Fail",$L5,$AD5),$AW5),$BP5),$CI5),$DB5),$DU5),$EN5),$FG5),$FZ5)</f>
        <v>0</v>
      </c>
      <c r="GJ5" s="29" t="str">
        <f>IF('District A'!$B$20="","",IF($GG5&gt;=$GH5,"Pass",IF($GG5&gt;=($GH5-(('District A'!$H$20-'District A'!$I$20)/$GI5)),"Pass With Exemption(s)","Fail")))</f>
        <v/>
      </c>
      <c r="GK5" s="28">
        <f>'District A'!$H$20+'District A'!$I$20</f>
        <v>0</v>
      </c>
      <c r="GL5" s="28">
        <f>'District A'!$O$20</f>
        <v>0</v>
      </c>
      <c r="GM5" s="108">
        <f>IF($FU5="Fail",IF($FB5="Fail",IF($EI5="Fail",IF($DP5="Fail",IF($CW5="Fail",IF($CD5="Fail",IF($BK5="Fail",IF($AR5="Fail",IF($Y5="Fail",$G5,$W5),$AP5),$BI5),$CB5),$CU5),$DN5),$EG5),$EZ5),$FS5)</f>
        <v>0</v>
      </c>
      <c r="GN5" s="29" t="str">
        <f>IF('District A'!$B$20="","",IF($GL5&gt;=$GM5,"Pass",IF($GL5&gt;=($GM5-'District A'!$R$20-'District A'!$S$20),"Pass With Exemption(s)","Fail")))</f>
        <v/>
      </c>
      <c r="GO5" s="28">
        <f>'District A'!$P$20</f>
        <v>0</v>
      </c>
      <c r="GP5" s="108">
        <f>IF($FX5="Fail",IF($FE5="Fail",IF($EL5="Fail",IF($DS5="Fail",IF($CZ5="Fail",IF($CG5="Fail",IF($BN5="Fail",IF($AU5="Fail",IF($AB5="Fail",$I5,$Z5),$AS5),$BL5),$CE5),$CX5),$DQ5),$EJ5),$FC5),$FV5)</f>
        <v>0</v>
      </c>
      <c r="GQ5" s="29" t="str">
        <f>IF('District A'!$B$20="","",IF($GO5&gt;=$GP5,"Pass",IF($GO5&gt;=($GP5-(('District A'!$R$20-'District A'!$S$20)/$GT5)),"Pass With Exemption(s)","Fail")))</f>
        <v/>
      </c>
      <c r="GR5" s="28">
        <f>'District A'!$R$20+'District A'!$S$20</f>
        <v>0</v>
      </c>
      <c r="GS5" s="28">
        <f>'District A'!$E$20</f>
        <v>0</v>
      </c>
      <c r="GT5" s="108">
        <f>IF($FX5="Fail",IF($FE5="Fail",IF($EL5="Fail",IF($DS5="Fail",IF($CZ5="Fail",IF($CE5="Fail",IF($BN5="Fail",IF($AU5="Fail",IF($AB5="Fail",$L5,$AD5),$AW5),$BP5),$CI5),$DB5),$DU5),$EN5),$FG5),$FZ5)</f>
        <v>0</v>
      </c>
      <c r="GU5" s="28">
        <f>'District A'!$X$20</f>
        <v>0</v>
      </c>
      <c r="GW5" s="28">
        <f>'District A'!$D$21</f>
        <v>0</v>
      </c>
      <c r="GX5" s="108">
        <f>IF($GF5="Fail",IF($FM5="Fail",IF($ET5="Fail",IF($EA5="Fail",IF($DH5="Fail",IF($CO5="Fail",IF($BV5="Fail",IF($BC5="Fail",IF($AJ5="Fail",IF($Q5="Fail",$B5,$O5),$AH5),$BA5),$BT5),$CM5),$DF5),$DY5),$ER5),$FK5),$GD5)</f>
        <v>0</v>
      </c>
      <c r="GY5" s="29" t="str">
        <f>IF('District A'!$B$21="","",IF($GW5&gt;=$GX5,"Pass",IF($GW5&gt;=($GX5-'District A'!$H$21-'District A'!$I$21),"Pass With Exemption(s)","Fail")))</f>
        <v/>
      </c>
      <c r="GZ5" s="28">
        <f>'District A'!$F$21</f>
        <v>0</v>
      </c>
      <c r="HA5" s="108">
        <f>IF($GJ5="Fail",IF($FQ5="Fail",IF($EX5="Fail",IF($EE5="Fail",IF($DL5="Fail",IF($CS5="Fail",IF($BZ5="Fail",IF($BG5="Fail",IF($AN5="Fail",IF($U5="Fail",$D5,$R5),$AK5),$BD5),$BW5),$CP5),$DI5),$EB5),$EU5),$FN5),$GG5)</f>
        <v>0</v>
      </c>
      <c r="HB5" s="108">
        <f t="shared" ref="HB5:HB36" si="0">IF($GJ5="Fail",IF($FQ5="Fail",IF($EX5="Fail",IF($EE5="Fail",IF($DL5="Fail",IF($CS5="Fail",IF($BW5="Fail",IF($BG5="Fail",IF($AN5="Fail",IF($U5="Fail",$L5,$AD5),$AW5),$BP5),$CI5),$DB5),$DU5),$EN5),$FG5),$FZ5),$GS5)</f>
        <v>0</v>
      </c>
      <c r="HC5" s="29" t="str">
        <f>IF('District A'!$B$21="","",IF($GZ5&gt;=$HA5,"Pass",IF($GZ5&gt;=($HA5-(('District A'!$H$21-'District A'!$I$21)/$HB5)),"Pass With Exemption(s)","Fail")))</f>
        <v/>
      </c>
      <c r="HD5" s="28">
        <f>'District A'!$H$21+'District A'!$I$21</f>
        <v>0</v>
      </c>
      <c r="HE5" s="28">
        <f>'District A'!$O$21</f>
        <v>0</v>
      </c>
      <c r="HF5" s="108">
        <f>IF($GN5="Fail",IF($FU5="Fail",IF($FB5="Fail",IF($EI5="Fail",IF($DP5="Fail",IF($CW5="Fail",IF($CD5="Fail",IF($BK5="Fail",IF($AR5="Fail",IF($Y5="Fail",$G5,$W5),$AP5),$BI5),$CB5),$CU5),$DN5),$EG5),$EZ5),$FS5),$GL5)</f>
        <v>0</v>
      </c>
      <c r="HG5" s="29" t="str">
        <f>IF('District A'!$B$21="","",IF($HE5&gt;=$HF5,"Pass",IF($HE5&gt;=($HF5-'District A'!$R$21-'District A'!$S$21),"Pass With Exemption(s)","Fail")))</f>
        <v/>
      </c>
      <c r="HH5" s="28">
        <f>'District A'!$P$21</f>
        <v>0</v>
      </c>
      <c r="HI5" s="108">
        <f>IF($GQ5="Fail",IF($FX5="Fail",IF($FE5="Fail",IF($EL5="Fail",IF($DS5="Fail",IF($CZ5="Fail",IF($CG5="Fail",IF($BN5="Fail",IF($AU5="Fail",IF($AB5="Fail",$I5,$Z5),$AS5),$BL5),$CE5),$CX5),$DQ5),$EJ5),$FC5),$FV5),$GO5)</f>
        <v>0</v>
      </c>
      <c r="HJ5" s="29" t="str">
        <f>IF('District A'!$B$21="","",IF($HH5&gt;=$HI5,"Pass",IF($HH5&gt;=($HI5-(('District A'!$R$21-'District A'!$S$21)/$HM5)),"Pass With Exemption(s)","Fail")))</f>
        <v/>
      </c>
      <c r="HK5" s="28">
        <f>'District A'!$R$21+'District A'!$S$21</f>
        <v>0</v>
      </c>
      <c r="HL5" s="28">
        <f>'District A'!$E$21</f>
        <v>0</v>
      </c>
      <c r="HM5" s="108">
        <f>IF($GQ5="Fail",IF($FX5="Fail",IF($FE5="Fail",IF($EL5="Fail",IF($DS5="Fail",IF($CZ5="Fail",IF($CE5="Fail",IF($BN5="Fail",IF($AU5="Fail",IF($AB5="Fail",$L5,$AD5),$AW5),$BP5),$CI5),$DB5),$DU5),$EN5),$FG5),$FZ5),$GS5)</f>
        <v>0</v>
      </c>
      <c r="HN5" s="28">
        <f>'District A'!$X$21</f>
        <v>0</v>
      </c>
      <c r="HP5" s="28">
        <f>'District A'!$D$22</f>
        <v>0</v>
      </c>
      <c r="HQ5" s="108">
        <f>IF($GY5="Fail",IF($GF5="Fail",IF($FM5="Fail",IF($ET5="Fail",IF($EA5="Fail",IF($DH5="Fail",IF($CO5="Fail",IF($BV5="Fail",IF($BC5="Fail",IF($AJ5="Fail",IF($Q5="Fail",$B5,$O5),$AH5),$BA5),$BT5),$CM5),$DF5),$DY5),$ER5),$FK5),$GD5),$GW5)</f>
        <v>0</v>
      </c>
      <c r="HR5" s="29" t="str">
        <f>IF('District A'!$B$22="","",IF($HP5&gt;=$HQ5,"Pass",IF($HP5&gt;=($HQ5-'District A'!$H$22-'District A'!$I$22),"Pass With Exemption(s)","Fail")))</f>
        <v/>
      </c>
      <c r="HS5" s="28">
        <f>'District A'!$F$22</f>
        <v>0</v>
      </c>
      <c r="HT5" s="108">
        <f>IF($HC5="Fail",IF($GJ5="Fail",IF($FQ5="Fail",IF($EX5="Fail",IF($EE5="Fail",IF($DL5="Fail",IF($CS5="Fail",IF($BZ5="Fail",IF($BG5="Fail",IF($AN5="Fail",IF($U5="Fail",$D5,$R5),$AK5),$BD5),$BW5),$CP5),$DI5),$EB5),$EU5),$FN5),$GG5),$GZ5)</f>
        <v>0</v>
      </c>
      <c r="HU5" s="108">
        <f>IF($HC5="Fail",IF($GJ5="Fail",IF($FQ5="Fail",IF($EX5="Fail",IF($EE5="Fail",IF($DL5="Fail",IF($CS5="Fail",IF($BW5="Fail",IF($BG5="Fail",IF($AN5="Fail",IF($U5="Fail",$L5,$AD5),$AW5),$BP5),$CI5),$DB5),$DU5),$EN5),$FG5),$FZ5),$GG5),$HL5)</f>
        <v>0</v>
      </c>
      <c r="HV5" s="29" t="str">
        <f>IF('District A'!$B$22="","",IF($HS5&gt;=$HT5,"Pass",IF($HS5&gt;=($HT5-(('District A'!$H$22-'District A'!$I$22)/$HU5)),"Pass With Exemption(s)","Fail")))</f>
        <v/>
      </c>
      <c r="HW5" s="28">
        <f>'District A'!$H$22+'District A'!$I$22</f>
        <v>0</v>
      </c>
      <c r="HX5" s="28">
        <f>'District A'!$O$22</f>
        <v>0</v>
      </c>
      <c r="HY5" s="108">
        <f>IF($HG5="Fail",IF($GN5="Fail",IF($FU5="Fail",IF($FB5="Fail",IF($EI5="Fail",IF($DP5="Fail",IF($CW5="Fail",IF($CD5="Fail",IF($BK5="Fail",IF($AR5="Fail",IF($Y5="Fail",$G5,$W5),$AP5),$BI5),$CB5),$CU5),$DN5),$EG5),$EZ5),$FS5),$GL5),$HE5)</f>
        <v>0</v>
      </c>
      <c r="HZ5" s="29" t="str">
        <f>IF('District A'!$B$22="","",IF($HX5&gt;=$HY5,"Pass",IF($HX5&gt;=($HY5-'District A'!$R$22-'District A'!$S$22),"Pass With Exemption(s)","Fail")))</f>
        <v/>
      </c>
      <c r="IA5" s="28">
        <f>'District A'!$P$22</f>
        <v>0</v>
      </c>
      <c r="IB5" s="108">
        <f>IF($HJ5="Fail",IF($GQ5="Fail",IF($FX5="Fail",IF($FE5="Fail",IF($EL5="Fail",IF($DS5="Fail",IF($CZ5="Fail",IF($CG5="Fail",IF($BN5="Fail",IF($AU5="Fail",IF($AB5="Fail",$I5,$Z5),$AS5),$BL5),$CE5),$CX5),$DQ5),$EJ5),$FC5),$FV5),$GO5),$HH5)</f>
        <v>0</v>
      </c>
      <c r="IC5" s="29" t="str">
        <f>IF('District A'!$B$22="","",IF($IA5&gt;=$IB5,"Pass",IF($IA5&gt;=($IB5-(('District A'!$R$22-'District A'!$S$22)/$IF5)),"Pass With Exemption(s)","Fail")))</f>
        <v/>
      </c>
      <c r="ID5" s="28">
        <f>'District A'!$R$22+'District A'!$S$22</f>
        <v>0</v>
      </c>
      <c r="IE5" s="28">
        <f>'District A'!$E$22</f>
        <v>0</v>
      </c>
      <c r="IF5" s="108">
        <f>IF($HJ5="Fail",IF($GQ5="Fail",IF($FX5="Fail",IF($FE5="Fail",IF($EL5="Fail",IF($DS5="Fail",IF($CZ5="Fail",IF($CE5="Fail",IF($BN5="Fail",IF($AU5="Fail",IF($AB5="Fail",$L5,$AD5),$AW5),$BP5),$CI5),$DB5),$DU5),$EN5),$FG5),$FZ5),$GS5),$HL5)</f>
        <v>0</v>
      </c>
      <c r="IG5" s="28">
        <f>'District A'!$X$22</f>
        <v>0</v>
      </c>
      <c r="II5" s="28">
        <f>'District A'!$D$23</f>
        <v>0</v>
      </c>
      <c r="IJ5" s="108">
        <f>IF($HR5="Fail",IF($GY5="Fail",IF($GF5="Fail",IF($FM5="Fail",IF($ET5="Fail",IF($EA5="Fail",IF($DH5="Fail",IF($CO5="Fail",IF($BV5="Fail",IF($BC5="Fail",IF($AJ5="Fail",IF($Q5="Fail",$B5,$O5),$AH5),$BA5),$BT5),$CM5),$DF5),$DY5),$ER5),$FK5),$GD5),$GW5),$HP5)</f>
        <v>0</v>
      </c>
      <c r="IK5" s="29" t="str">
        <f>IF('District A'!$B$23="","",IF($II5&gt;=$IJ5,"Pass",IF($II5&gt;=($IJ5-'District A'!$H$23-'District A'!$I$23),"Pass With Exemption(s)","Fail")))</f>
        <v/>
      </c>
      <c r="IL5" s="28">
        <f>'District A'!$F$23</f>
        <v>0</v>
      </c>
      <c r="IM5" s="108">
        <f>IF($HV5="Fail",IF($HC5="Fail",IF($GJ5="Fail",IF($FQ5="Fail",IF($EX5="Fail",IF($EE5="Fail",IF($DL5="Fail",IF($CS5="Fail",IF($BZ5="Fail",IF($BG5="Fail",IF($AN5="Fail",IF($U5="Fail",$D5,$R5),$AK5),$BD5),$BW5),$CP5),$DI5),$EB5),$EU5),$FN5),$GG5),$GZ5),$HS5)</f>
        <v>0</v>
      </c>
      <c r="IN5" s="108">
        <f>IF($HV5="Fail",IF($HC5="Fail",IF($GJ5="Fail",IF($FQ5="Fail",IF($EX5="Fail",IF($EE5="Fail",IF($DL5="Fail",IF($CS5="Fail",IF($BW5="Fail",IF($BG5="Fail",IF($AN5="Fail",IF($U5="Fail",$L5,$AD5),$AW5),$BP5),$CI5),$DB5),$DU5),$EN5),$FG5),$FZ5),$GG5),$HL5),$IE5)</f>
        <v>0</v>
      </c>
      <c r="IO5" s="29" t="str">
        <f>IF('District A'!$B$23="","",IF($IL5&gt;=$IM5,"Pass",IF($IL5&gt;=($IM5-(('District A'!$H$23-'District A'!$I$23)/$IN5)),"Pass With Exemption(s)","Fail")))</f>
        <v/>
      </c>
      <c r="IP5" s="28">
        <f>'District A'!$H$23+'District A'!$I$23</f>
        <v>0</v>
      </c>
      <c r="IQ5" s="28">
        <f>'District A'!$O$23</f>
        <v>0</v>
      </c>
      <c r="IR5" s="108">
        <f>IF($IC5="Fail",IF($HG5="Fail",IF($GN5="Fail",IF($FU5="Fail",IF($FB5="Fail",IF($EI5="Fail",IF($DP5="Fail",IF($CW5="Fail",IF($CD5="Fail",IF($BK5="Fail",IF($AR5="Fail",IF($Y5="Fail",$G5,$W5),$AP5),$BI5),$CB5),$CU5),$DN5),$EG5),$EZ5),$FS5),$GL5),$HE5),$IA5)</f>
        <v>0</v>
      </c>
      <c r="IS5" s="29" t="str">
        <f>IF('District A'!$B$23="","",IF($IQ5&gt;=$IR5,"Pass",IF($IQ5&gt;=($IR5-'District A'!$R$23-'District A'!$S$23),"Pass With Exemption(s)","Fail")))</f>
        <v/>
      </c>
      <c r="IT5" s="28">
        <f>'District A'!$P$23</f>
        <v>0</v>
      </c>
      <c r="IU5" s="108">
        <f>IF($IC5="Fail",IF($HJ5="Fail",IF($GQ5="Fail",IF($FX5="Fail",IF($FE5="Fail",IF($EL5="Fail",IF($DS5="Fail",IF($CZ5="Fail",IF($CG5="Fail",IF($BN5="Fail",IF($AU5="Fail",IF($AB5="Fail",$I5,$Z5),$AS5),$BL5),$CE5),$CX5),$DQ5),$EJ5),$FC5),$FV5),$GO5),$HH5),$IA5)</f>
        <v>0</v>
      </c>
      <c r="IV5" s="29" t="str">
        <f>IF('District A'!$B$23="","",IF($IT5&gt;=$IU5,"Pass",IF($IT5&gt;=($IU5-(('District A'!$R$23-'District A'!$S$23)/$IY5)),"Pass With Exemption(s)","Fail")))</f>
        <v/>
      </c>
      <c r="IW5" s="28">
        <f>'District A'!$R$23+'District A'!$S$23</f>
        <v>0</v>
      </c>
      <c r="IX5" s="28">
        <f>'District A'!$E$23</f>
        <v>0</v>
      </c>
      <c r="IY5" s="108">
        <f>IF($IC5="fail",IF($HJ5="Fail",IF($GQ5="Fail",IF($FX5="Fail",IF($FE5="Fail",IF($EL5="Fail",IF($DS5="Fail",IF($CZ5="Fail",IF($CE5="Fail",IF($BN5="Fail",IF($AU5="Fail",IF($AB5="Fail",$L5,$AD5),$AW5),$BP5),$CI5),$DB5),$DU5),$EN5),$FG5),$FZ5),$GS5),$HL5),$IE5)</f>
        <v>0</v>
      </c>
      <c r="IZ5" s="28">
        <f>'District A'!$X$23</f>
        <v>0</v>
      </c>
      <c r="JB5" s="28">
        <f>'District A'!$D$24</f>
        <v>0</v>
      </c>
      <c r="JC5" s="108">
        <f>IF($IK5="Fail",IF($HR5="Fail",IF($GY5="Fail",IF($GF5="Fail",IF($FM5="Fail",IF($ET5="Fail",IF($EA5="Fail",IF($DH5="Fail",IF($CO5="Fail",IF($BV5="Fail",IF($BC5="Fail",IF($AJ5="Fail",IF($Q5="Fail",$B5,$O5),$AH5),$BA5),$BT5),$CM5),$DF5),$DY5),$ER5),$FK5),$GD5),$GW5),$HP5),$II5)</f>
        <v>0</v>
      </c>
      <c r="JD5" s="29" t="str">
        <f>IF('District A'!$B$24="","",IF($JB5&gt;=$JC5,"Pass",IF($JB5&gt;=($JB5-'District A'!$H$24-'District A'!$I$24),"Pass With Exemption(s)","Fail")))</f>
        <v/>
      </c>
      <c r="JE5" s="28">
        <f>'District A'!$F$24</f>
        <v>0</v>
      </c>
      <c r="JF5" s="108">
        <f>IF($IO5="Fail",IF($HV5="Fail",IF($HC5="Fail",IF($GJ5="Fail",IF($FQ5="Fail",IF($EX5="Fail",IF($EE5="Fail",IF($DL5="Fail",IF($CS5="Fail",IF($BZ5="Fail",IF($BG5="Fail",IF($AN5="Fail",IF($U5="Fail",$D5,$R5),$AK5),$BD5),$BW5),$CP5),$DI5),$EB5),$EU5),$FN5),$GG5),$GZ5),$HS5),$IL5)</f>
        <v>0</v>
      </c>
      <c r="JG5" s="108">
        <f>IF($IO5="Fail",IF($HV5="Fail",IF($HC5="Fail",IF($GJ5="Fail",IF($FQ5="Fail",IF($EX5="Fail",IF($EE5="Fail",IF($DL5="Fail",IF($CS5="Fail",IF($BW5="Fail",IF($BG5="Fail",IF($AN5="Fail",IF($U5="Fail",$L5,$AD5),$AW5),$BP5),$CI5),$DB5),$DU5),$EN5),$FG5),$FZ5),$GG5),$HL5),$IE5),$IX5)</f>
        <v>0</v>
      </c>
      <c r="JH5" s="29" t="str">
        <f>IF('District A'!$B$24="","",IF($JE5&gt;=$JF5,"Pass",IF($JE5&gt;=($JF5-(('District A'!$H$24-'District A'!$I$24)/$JG5)),"Pass With Exemption(s)","Fail")))</f>
        <v/>
      </c>
      <c r="JI5" s="28">
        <f>'District A'!$H$24+'District A'!$I$24</f>
        <v>0</v>
      </c>
      <c r="JJ5" s="28">
        <f>'District A'!$O$24</f>
        <v>0</v>
      </c>
      <c r="JK5" s="108">
        <f>IF($IS5="Fail",IF($IC5="Fail",IF($HG5="Fail",IF($GN5="Fail",IF($FU5="Fail",IF($FB5="Fail",IF($EI5="Fail",IF($DP5="Fail",IF($CW5="Fail",IF($CD5="Fail",IF($BK5="Fail",IF($AR5="Fail",IF($Y5="Fail",$G5,$W5),$AP5),$BI5),$CB5),$CU5),$DN5),$EG5),$EZ5),$FS5),$GL5),$HE5),$IA5),$IQ5)</f>
        <v>0</v>
      </c>
      <c r="JL5" s="29" t="str">
        <f>IF('District A'!$B$24="","",IF($JJ5&gt;=$JK5,"Pass",IF($JJ5&gt;=($JK5-'District A'!$R$24-'District A'!$S$24),"Pass With Exemption(s)","Fail")))</f>
        <v/>
      </c>
      <c r="JM5" s="28">
        <f>'District A'!$P$24</f>
        <v>0</v>
      </c>
      <c r="JN5" s="108">
        <f>IF($IV5="Fail",IF($IC5="Fail",IF($HJ5="Fail",IF($GQ5="Fail",IF($FX5="Fail",IF($FE5="Fail",IF($EL5="Fail",IF($DS5="Fail",IF($CZ5="Fail",IF($CG5="Fail",IF($BN5="Fail",IF($AU5="Fail",IF($AB5="Fail",$I5,$Z5),$AS5),$BL5),$CE5),$CX5),$DQ5),$EJ5),$FC5),$FV5),$GO5),$HH5),$IA5),$IT5)</f>
        <v>0</v>
      </c>
      <c r="JO5" s="29" t="str">
        <f>IF('District A'!$B$24="","",IF($JM5&gt;=$JN5,"Pass",IF($JM5&gt;=($JN5-(('District A'!$R$24-'District A'!$S$24)/$JR5)),"Pass With Exemption(s)","Fail")))</f>
        <v/>
      </c>
      <c r="JP5" s="28">
        <f>'District A'!$R$24+'District A'!$S$24</f>
        <v>0</v>
      </c>
      <c r="JQ5" s="28">
        <f>'District A'!$E$24</f>
        <v>0</v>
      </c>
      <c r="JR5" s="108">
        <f>IF($IV5="Fail",IF($IC5="fail",IF($HJ5="Fail",IF($GQ5="Fail",IF($FX5="Fail",IF($FE5="Fail",IF($EL5="Fail",IF($DS5="Fail",IF($CZ5="Fail",IF($CE5="Fail",IF($BN5="Fail",IF($AU5="Fail",IF($AB5="Fail",$L5,$AD5),$AW5),$BP5),$CI5),$DB5),$DU5),$EN5),$FG5),$FZ5),$GS5),$HL5),$IE5),$IX5)</f>
        <v>0</v>
      </c>
      <c r="JS5" s="28">
        <f>'District A'!$X$24</f>
        <v>0</v>
      </c>
      <c r="JU5" s="28">
        <f>'District A'!$D$25</f>
        <v>0</v>
      </c>
      <c r="JV5" s="108">
        <f>IF($JD5="Fail",IF($IK5="Fail",IF($HR5="Fail",IF($GY5="Fail",IF($GF5="Fail",IF($FM5="Fail",IF($ET5="Fail",IF($EA5="Fail",IF($DH5="Fail",IF($CO5="Fail",IF($BV5="Fail",IF($BC5="Fail",IF($AJ5="Fail",IF($Q5="Fail",$B5,$O5),$AH5),$BA5),$BT5),$CM5),$DF5),$DY5),$ER5),$FK5),$GD5),$GW5),$HP5),$II5),$JB5)</f>
        <v>0</v>
      </c>
      <c r="JW5" s="29" t="str">
        <f>IF('District A'!$B$25="","",IF($JU5&gt;=$JV5,"Pass",IF($JU5&gt;=($JV5-'District A'!$H$25-'District A'!$I$25),"Pass With Exemption(s)","Fail")))</f>
        <v/>
      </c>
      <c r="JX5" s="28">
        <f>'District A'!$F$25</f>
        <v>0</v>
      </c>
      <c r="JY5" s="108">
        <f>IF($JH5="Fail",IF($IO5="Fail",IF($HV5="Fail",IF($HC5="Fail",IF($GJ5="Fail",IF($FQ5="Fail",IF($EX5="Fail",IF($EE5="Fail",IF($DL5="Fail",IF($CS5="Fail",IF($BZ5="Fail",IF($BG5="Fail",IF($AN5="Fail",IF($U5="Fail",$D5,$R5),$AK5),$BD5),$BW5),$CP5),$DI5),$EB5),$EU5),$FN5),$GG5),$GZ5),$HS5),$IL5),$JE5)</f>
        <v>0</v>
      </c>
      <c r="JZ5" s="108">
        <f>IF($JH5="Fail",IF($IO5="Fail",IF($HV5="Fail",IF($HC5="Fail",IF($GJ5="Fail",IF($FQ5="Fail",IF($EX5="Fail",IF($EE5="Fail",IF($DL5="Fail",IF($CS5="Fail",IF($BW5="Fail",IF($BG5="Fail",IF($AN5="Fail",IF($U5="Fail",$L5,$AD5),$AW5),$BP5),$CI5),$DB5),$DU5),$EN5),$FG5),$FZ5),$GG5),$HL5),$IE5),$IX5),$JQ5)</f>
        <v>0</v>
      </c>
      <c r="KA5" s="29" t="str">
        <f>IF('District A'!$B$25="","",IF($JX5&gt;=$JY5,"Pass",IF($JX5&gt;=($JY5-(('District A'!$H$25-'District A'!$I$25)/$JZ5)),"Pass With Exemption(s)","Fail")))</f>
        <v/>
      </c>
      <c r="KB5" s="28">
        <f>'District A'!$H$25+'District A'!$I$25</f>
        <v>0</v>
      </c>
      <c r="KC5" s="28">
        <f>'District A'!$O$25</f>
        <v>0</v>
      </c>
      <c r="KD5" s="108">
        <f>IF($JL5="Fail",IF($IS5="Fail",IF($IC5="Fail",IF($HG5="Fail",IF($GN5="Fail",IF($FU5="Fail",IF($FB5="Fail",IF($EI5="Fail",IF($DP5="Fail",IF($CW5="Fail",IF($CD5="Fail",IF($BK5="Fail",IF($AR5="Fail",IF($Y5="Fail",$G5,$W5),$AP5),$BI5),$CB5),$CU5),$DN5),$EG5),$EZ5),$FS5),$GL5),$HE5),$IA5),$IQ5),$JJ5)</f>
        <v>0</v>
      </c>
      <c r="KE5" s="29" t="str">
        <f>IF('District A'!$B$25="","",IF($KC5&gt;=$KD5,"Pass",IF($KC5&gt;=($KD5-'District A'!$R$25-'District A'!$S$25),"Pass With Exemption(s)","Fail")))</f>
        <v/>
      </c>
      <c r="KF5" s="28">
        <f>'District A'!$P$25</f>
        <v>0</v>
      </c>
      <c r="KG5" s="108">
        <f>IF($JO5="Fail",IF($IV5="Fail",IF($IC5="Fail",IF($HJ5="Fail",IF($GQ5="Fail",IF($FX5="Fail",IF($FE5="Fail",IF($EL5="Fail",IF($DS5="Fail",IF($CZ5="Fail",IF($CG5="Fail",IF($BN5="Fail",IF($AU5="Fail",IF($AB5="Fail",$I5,$Z5),$AS5),$BL5),$CE5),$CX5),$DQ5),$EJ5),$FC5),$FV5),$GO5),$HH5),$IA5),$IT5),$JM5)</f>
        <v>0</v>
      </c>
      <c r="KH5" s="29" t="str">
        <f>IF('District A'!$B$25="","",IF($KF5&gt;=$KG5,"Pass",IF($KF5&gt;=($KG5-(('District A'!$R$25-'District A'!$S$25)/$KK5)),"Pass With Exemption(s)","Fail")))</f>
        <v/>
      </c>
      <c r="KI5" s="28">
        <f>'District A'!$R$25+'District A'!$S$25</f>
        <v>0</v>
      </c>
      <c r="KJ5" s="28">
        <f>'District A'!$E$25</f>
        <v>0</v>
      </c>
      <c r="KK5" s="108">
        <f>IF($JO5="Fail",IF($IV5="Fail",IF($IC5="fail",IF($HJ5="Fail",IF($GQ5="Fail",IF($FX5="Fail",IF($FE5="Fail",IF($EL5="Fail",IF($DS5="Fail",IF($CZ5="Fail",IF($CE5="Fail",IF($BN5="Fail",IF($AU5="Fail",IF($AB5="Fail",$L5,$AD5),$AW5),$BP5),$CI5),$DB5),$DU5),$EN5),$FG5),$FZ5),$GS5),$HL5),$IE5),$IX5),$JQ5)</f>
        <v>0</v>
      </c>
      <c r="KL5" s="28">
        <f>'District A'!$X$25</f>
        <v>0</v>
      </c>
    </row>
    <row r="6" spans="1:299" x14ac:dyDescent="0.3">
      <c r="A6" s="30">
        <f>'District B'!$B$3</f>
        <v>0</v>
      </c>
      <c r="B6" s="28">
        <f>'District B'!$D$10</f>
        <v>0</v>
      </c>
      <c r="C6" s="29" t="str">
        <f>IF('District B'!$B$10="","",IF('District B'!$H$10&gt;0,"Pass With Exemption(s)","Pass"))</f>
        <v/>
      </c>
      <c r="D6" s="28">
        <f>'District B'!$F$10</f>
        <v>0</v>
      </c>
      <c r="E6" s="29" t="str">
        <f>IF('District B'!$B$10="","",IF('District B'!$H$10&gt;0,"Pass With Exemption(s)","Pass"))</f>
        <v/>
      </c>
      <c r="F6" s="28">
        <f>'District B'!$H$10+'District B'!$I$10</f>
        <v>0</v>
      </c>
      <c r="G6" s="28">
        <f>'District B'!$O$10</f>
        <v>0</v>
      </c>
      <c r="H6" s="29" t="str">
        <f>IF('District B'!$B$10="","",IF('District B'!$R$10&gt;0,"Pass With Exemption(s)","Pass"))</f>
        <v/>
      </c>
      <c r="I6" s="28">
        <f>'District B'!$P$10</f>
        <v>0</v>
      </c>
      <c r="J6" s="29" t="str">
        <f>IF('District B'!$B$10="","",IF('District B'!$R$10&gt;0,"Pass With Exemption(s)","Pass"))</f>
        <v/>
      </c>
      <c r="K6" s="28">
        <f>'District B'!$R$10+'District B'!$S$10</f>
        <v>0</v>
      </c>
      <c r="L6" s="28">
        <f>'District B'!$E$10</f>
        <v>0</v>
      </c>
      <c r="M6" s="28">
        <f>'District B'!$X$10</f>
        <v>0</v>
      </c>
      <c r="O6" s="28">
        <f>'District B'!$D$11</f>
        <v>0</v>
      </c>
      <c r="P6" s="108">
        <f t="shared" ref="P6:P54" si="1">$B6</f>
        <v>0</v>
      </c>
      <c r="Q6" s="29" t="str">
        <f>IF('District B'!$B$11="","",IF($O6&gt;=$P6,"Pass",IF($O6&gt;=($P6-'District B'!$H$11-'District B'!$I$11),"Pass With Exemption(s)","Fail")))</f>
        <v/>
      </c>
      <c r="R6" s="28">
        <f>'District B'!$F$11</f>
        <v>0</v>
      </c>
      <c r="S6" s="108">
        <f t="shared" ref="S6:S54" si="2">$D6</f>
        <v>0</v>
      </c>
      <c r="T6" s="108">
        <f t="shared" ref="T6:T54" si="3">$L6</f>
        <v>0</v>
      </c>
      <c r="U6" s="29" t="str">
        <f>IF('District B'!$B$11="","",IF($R6&gt;=$S6,"Pass",IF($R6&gt;=($S6-(('District B'!$H$11-'District B'!$I$11)/$T6)),"Pass With Exemption(s)","Fail")))</f>
        <v/>
      </c>
      <c r="V6" s="28">
        <f>'District B'!$H$11+'District B'!$I$11</f>
        <v>0</v>
      </c>
      <c r="W6" s="28">
        <f>'District B'!$O$11</f>
        <v>0</v>
      </c>
      <c r="X6" s="108">
        <f t="shared" ref="X6:X54" si="4">$G6</f>
        <v>0</v>
      </c>
      <c r="Y6" s="29" t="str">
        <f>IF('District B'!$B$11="","",IF($W6&gt;=$X6,"Pass",IF($W6&gt;=($X6-'District B'!$R$11-'District B'!$S$11),"Pass With Exemption(s)","Fail")))</f>
        <v/>
      </c>
      <c r="Z6" s="28">
        <f>'District B'!$P$11</f>
        <v>0</v>
      </c>
      <c r="AA6" s="108">
        <f t="shared" ref="AA6:AA54" si="5">$I6</f>
        <v>0</v>
      </c>
      <c r="AB6" s="29" t="str">
        <f>IF('District B'!$B$11="","",IF($Z6&gt;=$AA6,"Pass",IF($Z6&gt;=($AA6-(('District B'!$R$11-'District B'!$S$11)/$AE6)),"Pass With Exemption(s)","Fail")))</f>
        <v/>
      </c>
      <c r="AC6" s="28">
        <f>'District B'!$R$11+'District B'!$S$11</f>
        <v>0</v>
      </c>
      <c r="AD6" s="28">
        <f>'District B'!$E$11</f>
        <v>0</v>
      </c>
      <c r="AE6" s="108">
        <f t="shared" ref="AE6:AE54" si="6">$L6</f>
        <v>0</v>
      </c>
      <c r="AF6" s="28">
        <f>'District B'!$X$11</f>
        <v>0</v>
      </c>
      <c r="AH6" s="28">
        <f>'District B'!$D$12</f>
        <v>0</v>
      </c>
      <c r="AI6" s="108">
        <f t="shared" ref="AI6:AI54" si="7">IF($Q6="Fail",$B6,$O6)</f>
        <v>0</v>
      </c>
      <c r="AJ6" s="29" t="str">
        <f>IF('District B'!$B$12="","",IF($AH6&gt;=$AI6,"Pass",IF($AH6&gt;=($AI6-'District B'!$H$12-'District B'!$I$12),"Pass With Exemption(s)","Fail")))</f>
        <v/>
      </c>
      <c r="AK6" s="28">
        <f>'District B'!$F$12</f>
        <v>0</v>
      </c>
      <c r="AL6" s="108">
        <f t="shared" ref="AL6:AL54" si="8">IF($U6="Fail",$D6,$R6)</f>
        <v>0</v>
      </c>
      <c r="AM6" s="108">
        <f t="shared" ref="AM6:AM54" si="9">IF($U6="Fail",$L6,$AD6)</f>
        <v>0</v>
      </c>
      <c r="AN6" s="29" t="str">
        <f>IF('District B'!$B$12="","",IF($AK6&gt;=$AL6,"Pass",IF($AK6&gt;=($AL6-(('District B'!$H$12-'District B'!$I$12)/$AM6)),"Pass With Exemption(s)","Fail")))</f>
        <v/>
      </c>
      <c r="AO6" s="28">
        <f>'District B'!$H$12+'District B'!$I$12</f>
        <v>0</v>
      </c>
      <c r="AP6" s="28">
        <f>'District B'!$O$12</f>
        <v>0</v>
      </c>
      <c r="AQ6" s="108">
        <f t="shared" ref="AQ6:AQ54" si="10">IF($Y6="Fail",$G6,$W6)</f>
        <v>0</v>
      </c>
      <c r="AR6" s="29" t="str">
        <f>IF('District B'!$B$12="","",IF($AP6&gt;=$AQ6,"Pass",IF($AP6&gt;=($AQ6-'District B'!$R$12-'District B'!$S$12),"Pass With Exemption(s)","Fail")))</f>
        <v/>
      </c>
      <c r="AS6" s="28">
        <f>'District B'!$P$12</f>
        <v>0</v>
      </c>
      <c r="AT6" s="108">
        <f t="shared" ref="AT6:AT54" si="11">IF($AB6="Fail",$I6,$Z6)</f>
        <v>0</v>
      </c>
      <c r="AU6" s="29" t="str">
        <f>IF('District B'!$B$12="","",IF($AS6&gt;=$AT6,"Pass",IF($AS6&gt;=($AT6-(('District B'!$R$12-'District B'!$S$12)/$AX6)),"Pass With Exemption(s)","Fail")))</f>
        <v/>
      </c>
      <c r="AV6" s="28">
        <f>'District B'!$R$12+'District B'!$S$12</f>
        <v>0</v>
      </c>
      <c r="AW6" s="28">
        <f>'District B'!$E$12</f>
        <v>0</v>
      </c>
      <c r="AX6" s="108">
        <f t="shared" ref="AX6:AX54" si="12">IF($AB6="Fail",$L6,$AD6)</f>
        <v>0</v>
      </c>
      <c r="AY6" s="28">
        <f>'District B'!$X$12</f>
        <v>0</v>
      </c>
      <c r="BA6" s="28">
        <f>'District B'!$D$13</f>
        <v>0</v>
      </c>
      <c r="BB6" s="108">
        <f t="shared" ref="BB6:BB54" si="13">IF($AJ6="Fail",IF($Q6="Fail",$B6,$O6),$AH6)</f>
        <v>0</v>
      </c>
      <c r="BC6" s="29" t="str">
        <f>IF('District B'!$B$13="","",IF($BA6&gt;=$BB6,"Pass",IF($BA6&gt;=($BB6-'District B'!$H$13-'District B'!$I$13),"Pass With Exemption(s)","Fail")))</f>
        <v/>
      </c>
      <c r="BD6" s="28">
        <f>'District B'!$F$13</f>
        <v>0</v>
      </c>
      <c r="BE6" s="108">
        <f t="shared" ref="BE6:BE54" si="14">IF($AN6="Fail",IF($U6="Fail",$D6,$R6),$AK6)</f>
        <v>0</v>
      </c>
      <c r="BF6" s="108">
        <f t="shared" ref="BF6:BF54" si="15">IF($AN6="Fail",IF($U6="Fail",$L6,$AD6),$AW6)</f>
        <v>0</v>
      </c>
      <c r="BG6" s="29" t="str">
        <f>IF('District B'!$B$13="","",IF($BD6&gt;=$BE6,"Pass",IF($BD6&gt;=($BE6-(('District B'!$H$13-'District B'!$I$13)/$BF6)),"Pass With Exemption(s)","Fail")))</f>
        <v/>
      </c>
      <c r="BH6" s="28">
        <f>'District B'!$H$13+'District B'!$I$13</f>
        <v>0</v>
      </c>
      <c r="BI6" s="28">
        <f>'District B'!$O$13</f>
        <v>0</v>
      </c>
      <c r="BJ6" s="108">
        <f t="shared" ref="BJ6:BJ54" si="16">IF($AR6="Fail",IF($Y6="Fail",$G6,$W6),$AP6)</f>
        <v>0</v>
      </c>
      <c r="BK6" s="29" t="str">
        <f>IF('District B'!$B$13="","",IF($BI6&gt;=$BJ6,"Pass",IF($BI6&gt;=($BJ6-'District B'!$R$13-'District B'!$S$13),"Pass With Exemption(s)","Fail")))</f>
        <v/>
      </c>
      <c r="BL6" s="28">
        <f>'District B'!$P$13</f>
        <v>0</v>
      </c>
      <c r="BM6" s="108">
        <f t="shared" ref="BM6:BM54" si="17">IF($AU6="Fail",IF($AB6="Fail",$I6,$Z6),$AS6)</f>
        <v>0</v>
      </c>
      <c r="BN6" s="29" t="str">
        <f>IF('District B'!$B$13="","",IF($BL6&gt;=$BM6,"Pass",IF($BL6&gt;=($BM6-(('District B'!$R$13-'District B'!$S$13)/$BQ6)),"Pass With Exemption(s)","Fail")))</f>
        <v/>
      </c>
      <c r="BO6" s="28">
        <f>'District B'!$R$13+'District B'!$S$13</f>
        <v>0</v>
      </c>
      <c r="BP6" s="28">
        <f>'District B'!$E$13</f>
        <v>0</v>
      </c>
      <c r="BQ6" s="108">
        <f t="shared" ref="BQ6:BQ54" si="18">IF($AU6="Fail",IF($AB6="Fail",$L6,$AD6),$AW6)</f>
        <v>0</v>
      </c>
      <c r="BR6" s="28">
        <f>'District B'!$X$13</f>
        <v>0</v>
      </c>
      <c r="BT6" s="28">
        <f>'District B'!$D$14</f>
        <v>0</v>
      </c>
      <c r="BU6" s="108">
        <f t="shared" ref="BU6:BU54" si="19">IF($BC6="Fail",IF($AJ6="Fail",IF($Q6="Fail",$B6,$O6),$AH6),$BA6)</f>
        <v>0</v>
      </c>
      <c r="BV6" s="29" t="str">
        <f>IF('District B'!$B$14="","",IF($BT6&gt;=$BU6,"Pass",IF($BT6&gt;=($BU6-'District B'!$H$14-'District B'!$I$14),"Pass With Exemption(s)","Fail")))</f>
        <v/>
      </c>
      <c r="BW6" s="28">
        <f>'District B'!$F$14</f>
        <v>0</v>
      </c>
      <c r="BX6" s="108">
        <f t="shared" ref="BX6:BX54" si="20">IF($BG6="Fail",IF($AN6="Fail",IF($U6="Fail",$D6,$R6),$AK6),$BD6)</f>
        <v>0</v>
      </c>
      <c r="BY6" s="108">
        <f t="shared" ref="BY6:BY54" si="21">IF($BG6="Fail",IF($AN6="Fail",IF($U6="Fail",$L6,$AD6),$AW6),$BP6)</f>
        <v>0</v>
      </c>
      <c r="BZ6" s="29" t="str">
        <f>IF('District B'!$B$14="","",IF($BW6&gt;=$BX6,"Pass",IF($BW6&gt;=($BX6-(('District B'!$H$14-'District B'!$I$14)/$BY6)),"Pass With Exemption(s)","Fail")))</f>
        <v/>
      </c>
      <c r="CA6" s="28">
        <f>'District B'!$H$14+'District B'!$I$14</f>
        <v>0</v>
      </c>
      <c r="CB6" s="28">
        <f>'District B'!$O$14</f>
        <v>0</v>
      </c>
      <c r="CC6" s="108">
        <f t="shared" ref="CC6:CC54" si="22">IF($BK6="Fail",IF($AR6="Fail",IF($Y6="Fail",$G6,$W6),$AP6),$BI6)</f>
        <v>0</v>
      </c>
      <c r="CD6" s="29" t="str">
        <f>IF('District B'!$B$14="","",IF($CB6&gt;=$CC6,"Pass",IF($CB6&gt;=($CC6-'District B'!$R$14-'District B'!$S$14),"Pass With Exemption(s)","Fail")))</f>
        <v/>
      </c>
      <c r="CE6" s="28">
        <f>'District B'!$P$14</f>
        <v>0</v>
      </c>
      <c r="CF6" s="108">
        <f t="shared" ref="CF6:CF54" si="23">IF($BN6="Fail",IF($AU6="Fail",IF($AB6="Fail",$I6,$Z6),$AS6),$BL6)</f>
        <v>0</v>
      </c>
      <c r="CG6" s="29" t="str">
        <f>IF('District B'!$B$14="","",IF($CE6&gt;=$CF6,"Pass",IF($CE6&gt;=($CF6-(('District B'!$R$14-'District B'!$S$14)/$CJ6)),"Pass With Exemption(s)","Fail")))</f>
        <v/>
      </c>
      <c r="CH6" s="28">
        <f>'District B'!$R$14+'District B'!$S$14</f>
        <v>0</v>
      </c>
      <c r="CI6" s="28">
        <f>'District B'!$E$14</f>
        <v>0</v>
      </c>
      <c r="CJ6" s="108">
        <f t="shared" ref="CJ6:CJ54" si="24">IF($BN6="Fail",IF($AU6="Fail",IF($AB6="Fail",$L6,$AD6),$AW6),$BP6)</f>
        <v>0</v>
      </c>
      <c r="CK6" s="28">
        <f>'District B'!$X$14</f>
        <v>0</v>
      </c>
      <c r="CM6" s="28">
        <f>'District B'!$D$15</f>
        <v>0</v>
      </c>
      <c r="CN6" s="108">
        <f t="shared" ref="CN6:CN54" si="25">IF($BV6="Fail",IF($BC6="Fail",IF($AJ6="Fail",IF($Q6="Fail",$B6,$O6),$AH6),$BA6),$BT6)</f>
        <v>0</v>
      </c>
      <c r="CO6" s="29" t="str">
        <f>IF('District B'!$B$15="","",IF($CM6&gt;=$CN6,"Pass",IF($CM6&gt;=($CN6-'District B'!$H$15-'District B'!$I$15),"Pass With Exemption(s)","Fail")))</f>
        <v/>
      </c>
      <c r="CP6" s="28">
        <f>'District B'!$F$15</f>
        <v>0</v>
      </c>
      <c r="CQ6" s="108">
        <f t="shared" ref="CQ6:CQ54" si="26">IF($BZ6="Fail",IF($BG6="Fail",IF($AN6="Fail",IF($U6="Fail",$D6,$R6),$AK6),$BD6),$BW6)</f>
        <v>0</v>
      </c>
      <c r="CR6" s="108">
        <f t="shared" ref="CR6:CR54" si="27">IF($BZ6="Fail",IF($BG6="Fail",IF($AN6="Fail",IF($U6="Fail",$L6,$AD6),$AW6),$BP6),$CI6)</f>
        <v>0</v>
      </c>
      <c r="CS6" s="29" t="str">
        <f>IF('District B'!$B$15="","",IF($CP6&gt;=$CQ6,"Pass",IF($CP6&gt;=($CQ6-(('District B'!$H$15-'District B'!$I$15)/$CR6)),"Pass With Exemption(s)","Fail")))</f>
        <v/>
      </c>
      <c r="CT6" s="28">
        <f>'District B'!$H$15+'District B'!$I$15</f>
        <v>0</v>
      </c>
      <c r="CU6" s="28">
        <f>'District B'!$O$15</f>
        <v>0</v>
      </c>
      <c r="CV6" s="108">
        <f t="shared" ref="CV6:CV54" si="28">IF($CD6="Fail",IF($BK6="Fail",IF($AR6="Fail",IF($Y6="Fail",$G6,$W6),$AP6),$BI6),$CB6)</f>
        <v>0</v>
      </c>
      <c r="CW6" s="29" t="str">
        <f>IF('District B'!$B$15="","",IF($CU6&gt;=$CV6,"Pass",IF($CU6&gt;=($CV6-'District B'!$R$15-'District B'!$S$15),"Pass With Exemption(s)","Fail")))</f>
        <v/>
      </c>
      <c r="CX6" s="28">
        <f>'District B'!$P$15</f>
        <v>0</v>
      </c>
      <c r="CY6" s="108">
        <f t="shared" ref="CY6:CY54" si="29">IF($CG6="Fail",IF($BN6="Fail",IF($AU6="Fail",IF($AB6="Fail",$I6,$Z6),$AS6),$BL6),$CE6)</f>
        <v>0</v>
      </c>
      <c r="CZ6" s="29" t="str">
        <f>IF('District B'!$B$15="","",IF($CX6&gt;=$CY6,"Pass",IF($CX6&gt;=($CY6-(('District B'!$R$15-'District B'!$S$15)/$DC6)),"Pass With Exemption(s)","Fail")))</f>
        <v/>
      </c>
      <c r="DA6" s="28">
        <f>'District B'!$R$15+'District B'!$S$15</f>
        <v>0</v>
      </c>
      <c r="DB6" s="28">
        <f>'District B'!$E$15</f>
        <v>0</v>
      </c>
      <c r="DC6" s="108">
        <f t="shared" ref="DC6:DC54" si="30">IF($CG6="Fail",IF($BN6="Fail",IF($AU6="Fail",IF($AB6="Fail",$L6,$AD6),$AW6),$BP6),$CI6)</f>
        <v>0</v>
      </c>
      <c r="DD6" s="28">
        <f>'District B'!$X$15</f>
        <v>0</v>
      </c>
      <c r="DF6" s="28">
        <f>'District B'!$D$16</f>
        <v>0</v>
      </c>
      <c r="DG6" s="108">
        <f t="shared" ref="DG6:DG54" si="31">IF($CO6="Fail",IF($BV6="Fail",IF($BC6="Fail",IF($AJ6="Fail",IF($Q6="Fail",$B6,$O6),$AH6),$BA6),$BT6),$CM6)</f>
        <v>0</v>
      </c>
      <c r="DH6" s="29" t="str">
        <f>IF('District B'!$B$16="","",IF($DF6&gt;=$DG6,"Pass",IF($DF6&gt;=($DG6-'District B'!$H$16-'District B'!$I$16),"Pass With Exemption(s)","Fail")))</f>
        <v/>
      </c>
      <c r="DI6" s="28">
        <f>'District B'!$F$16</f>
        <v>0</v>
      </c>
      <c r="DJ6" s="108">
        <f t="shared" ref="DJ6:DJ54" si="32">IF($CS6="Fail",IF($BZ6="Fail",IF($BG6="Fail",IF($AN6="Fail",IF($U6="Fail",$D6,$R6),$AK6),$BD6),$BW6),$CP6)</f>
        <v>0</v>
      </c>
      <c r="DK6" s="108">
        <f t="shared" ref="DK6:DK54" si="33">IF($CS6="Fail",IF($BW6="Fail",IF($BG6="Fail",IF($AN6="Fail",IF($U6="Fail",$L6,$AD6),$AW6),$BP6),$CI6),$DB6)</f>
        <v>0</v>
      </c>
      <c r="DL6" s="29" t="str">
        <f>IF('District B'!$B$16="","",IF($DI6&gt;=$DJ6,"Pass",IF($DI6&gt;=($DJ6-(('District B'!$H$16-'District B'!$I$16)/$DK6)),"Pass With Exemption(s)","Fail")))</f>
        <v/>
      </c>
      <c r="DM6" s="28">
        <f>'District B'!$H$16+'District B'!$I$16</f>
        <v>0</v>
      </c>
      <c r="DN6" s="28">
        <f>'District B'!$O$16</f>
        <v>0</v>
      </c>
      <c r="DO6" s="108">
        <f t="shared" ref="DO6:DO54" si="34">IF($CW6="Fail",IF($CD6="Fail",IF($BK6="Fail",IF($AR6="Fail",IF($Y6="Fail",$G6,$W6),$AP6),$BI6),$CB6),$CU6)</f>
        <v>0</v>
      </c>
      <c r="DP6" s="29" t="str">
        <f>IF('District B'!$B$16="","",IF($DN6&gt;=$DO6,"Pass",IF($DN6&gt;=($DO6-'District B'!$R$16-'District B'!$S$16),"Pass With Exemption(s)","Fail")))</f>
        <v/>
      </c>
      <c r="DQ6" s="28">
        <f>'District B'!$P$16</f>
        <v>0</v>
      </c>
      <c r="DR6" s="108">
        <f t="shared" ref="DR6:DR54" si="35">IF($CZ6="Fail",IF($CG6="Fail",IF($BN6="Fail",IF($AU6="Fail",IF($AB6="Fail",$I6,$Z6),$AS6),$BL6),$CE6),$CX6)</f>
        <v>0</v>
      </c>
      <c r="DS6" s="29" t="str">
        <f>IF('District B'!$B$16="","",IF($DQ6&gt;=$DR6,"Pass",IF($DQ6&gt;=($DR6-(('District B'!$R$16-'District B'!$S$16)/$DV6)),"Pass With Exemption(s)","Fail")))</f>
        <v/>
      </c>
      <c r="DT6" s="28">
        <f>'District B'!$R$16+'District B'!$S$16</f>
        <v>0</v>
      </c>
      <c r="DU6" s="28">
        <f>'District B'!$E$16</f>
        <v>0</v>
      </c>
      <c r="DV6" s="108">
        <f t="shared" ref="DV6:DV54" si="36">IF($CZ6="Fail",IF($CE6="Fail",IF($BN6="Fail",IF($AU6="Fail",IF($AB6="Fail",$L6,$AD6),$AW6),$BP6),$CI6),$DB6)</f>
        <v>0</v>
      </c>
      <c r="DW6" s="28">
        <f>'District B'!$X$16</f>
        <v>0</v>
      </c>
      <c r="DY6" s="28">
        <f>'District B'!$D$17</f>
        <v>0</v>
      </c>
      <c r="DZ6" s="108">
        <f t="shared" ref="DZ6:DZ54" si="37">IF($DH6="Fail",IF($CO6="Fail",IF($BV6="Fail",IF($BC6="Fail",IF($AJ6="Fail",IF($Q6="Fail",$B6,$O6),$AH6),$BA6),$BT6),$CM6),$DF6)</f>
        <v>0</v>
      </c>
      <c r="EA6" s="29" t="str">
        <f>IF('District B'!$B$17="","",IF($DY6&gt;=$DZ6,"Pass",IF($DY6&gt;=($DZ6-'District B'!$H$17-'District B'!$I$17),"Pass With Exemption(s)","Fail")))</f>
        <v/>
      </c>
      <c r="EB6" s="28">
        <f>'District B'!$F$17</f>
        <v>0</v>
      </c>
      <c r="EC6" s="108">
        <f t="shared" ref="EC6:EC54" si="38">IF($DL6="Fail",IF($CS6="Fail",IF($BZ6="Fail",IF($BG6="Fail",IF($AN6="Fail",IF($U6="Fail",$D6,$R6),$AK6),$BD6),$BW6),$CP6),$DI6)</f>
        <v>0</v>
      </c>
      <c r="ED6" s="108">
        <f t="shared" ref="ED6:ED54" si="39">IF($DL6="Fail",IF($CS6="Fail",IF($BW6="Fail",IF($BG6="Fail",IF($AN6="Fail",IF($U6="Fail",$L6,$AD6),$AW6),$BP6),$CI6),$DB6),$DU6)</f>
        <v>0</v>
      </c>
      <c r="EE6" s="29" t="str">
        <f>IF('District B'!$B$17="","",IF($EB6&gt;=$EC6,"Pass",IF($EB6&gt;=($EC6-(('District B'!$H$17-'District B'!$I$17)/$ED6)),"Pass With Exemption(s)","Fail")))</f>
        <v/>
      </c>
      <c r="EF6" s="28">
        <f>'District B'!$H$17+'District B'!$I$17</f>
        <v>0</v>
      </c>
      <c r="EG6" s="28">
        <f>'District B'!$O$17</f>
        <v>0</v>
      </c>
      <c r="EH6" s="108">
        <f t="shared" ref="EH6:EH54" si="40">IF($DP6="Fail",IF($CW6="Fail",IF($CD6="Fail",IF($BK6="Fail",IF($AR6="Fail",IF($Y6="Fail",$G6,$W6),$AP6),$BI6),$CB6),$CU6),$DN6)</f>
        <v>0</v>
      </c>
      <c r="EI6" s="29" t="str">
        <f>IF('District B'!$B$17="","",IF($EG6&gt;=$EH6,"Pass",IF($EG6&gt;=($EH6-'District B'!$R$17-'District B'!$S$17),"Pass With Exemption(s)","Fail")))</f>
        <v/>
      </c>
      <c r="EJ6" s="28">
        <f>'District B'!$P$17</f>
        <v>0</v>
      </c>
      <c r="EK6" s="108">
        <f t="shared" ref="EK6:EK54" si="41">IF($DS6="Fail",IF($CZ6="Fail",IF($CG6="Fail",IF($BN6="Fail",IF($AU6="Fail",IF($AB6="Fail",$I6,$Z6),$AS6),$BL6),$CE6),$CX6),$DQ6)</f>
        <v>0</v>
      </c>
      <c r="EL6" s="29" t="str">
        <f>IF('District B'!$B$17="","",IF($EJ6&gt;=$EK6,"Pass",IF($EJ6&gt;=($EK6-(('District B'!$R$17-'District B'!$S$17)/$EO6)),"Pass With Exemption(s)","Fail")))</f>
        <v/>
      </c>
      <c r="EM6" s="28">
        <f>'District B'!$R$17+'District B'!$S$17</f>
        <v>0</v>
      </c>
      <c r="EN6" s="28">
        <f>'District B'!$E$17</f>
        <v>0</v>
      </c>
      <c r="EO6" s="108">
        <f t="shared" ref="EO6:EO54" si="42">IF($DS6="Fail",IF($CZ6="Fail",IF($CE6="Fail",IF($BN6="Fail",IF($AU6="Fail",IF($AB6="Fail",$L6,$AD6),$AW6),$BP6),$CI6),$DB6),$DU6)</f>
        <v>0</v>
      </c>
      <c r="EP6" s="28">
        <f>'District B'!$X$17</f>
        <v>0</v>
      </c>
      <c r="ER6" s="28">
        <f>'District B'!$D$18</f>
        <v>0</v>
      </c>
      <c r="ES6" s="108">
        <f t="shared" ref="ES6:ES54" si="43">IF($EA6="Fail",IF($DH6="Fail",IF($CO6="Fail",IF($BV6="Fail",IF($BC6="Fail",IF($AJ6="Fail",IF($Q6="Fail",$B6,$O6),$AH6),$BA6),$BT6),$CM6),$DF6),$DY6)</f>
        <v>0</v>
      </c>
      <c r="ET6" s="29" t="str">
        <f>IF('District B'!$B$18="","",IF($ER6&gt;=$ES6,"Pass",IF($ER6&gt;=($ES6-'District B'!$H$18-'District B'!$I$18),"Pass With Exemption(s)","Fail")))</f>
        <v/>
      </c>
      <c r="EU6" s="28">
        <f>'District B'!$F$18</f>
        <v>0</v>
      </c>
      <c r="EV6" s="108">
        <f t="shared" ref="EV6:EV54" si="44">IF($EE6="Fail",IF($DL6="Fail",IF($CS6="Fail",IF($BZ6="Fail",IF($BG6="Fail",IF($AN6="Fail",IF($U6="Fail",$D6,$R6),$AK6),$BD6),$BW6),$CP6),$DI6),$EB6)</f>
        <v>0</v>
      </c>
      <c r="EW6" s="108">
        <f t="shared" ref="EW6:EW54" si="45">IF($EE6="Fail",IF($DL6="Fail",IF($CS6="Fail",IF($BW6="Fail",IF($BG6="Fail",IF($AN6="Fail",IF($U6="Fail",$L6,$AD6),$AW6),$BP6),$CI6),$DB6),$DU6),$EN6)</f>
        <v>0</v>
      </c>
      <c r="EX6" s="29" t="str">
        <f>IF('District B'!$B$18="","",IF($EU6&gt;=$EV6,"Pass",IF($EU6&gt;=($EV6-(('District B'!$H$18-'District B'!$I$18)/$EW6)),"Pass With Exemption(s)","Fail")))</f>
        <v/>
      </c>
      <c r="EY6" s="28">
        <f>'District B'!$H$18+'District B'!$I$18</f>
        <v>0</v>
      </c>
      <c r="EZ6" s="28">
        <f>'District B'!$O$18</f>
        <v>0</v>
      </c>
      <c r="FA6" s="108">
        <f t="shared" ref="FA6:FA54" si="46">IF($EI6="Fail",IF($DP6="Fail",IF($CW6="Fail",IF($CD6="Fail",IF($BK6="Fail",IF($AR6="Fail",IF($Y6="Fail",$G6,$W6),$AP6),$BI6),$CB6),$CU6),$DN6),$EG6)</f>
        <v>0</v>
      </c>
      <c r="FB6" s="29" t="str">
        <f>IF('District B'!$B$18="","",IF($EZ6&gt;=$FA6,"Pass",IF($EZ6&gt;=($FA6-'District B'!$R$18-'District B'!$S$18),"Pass With Exemption(s)","Fail")))</f>
        <v/>
      </c>
      <c r="FC6" s="28">
        <f>'District B'!$P$18</f>
        <v>0</v>
      </c>
      <c r="FD6" s="108">
        <f t="shared" ref="FD6:FD54" si="47">IF($EL6="Fail",IF($DS6="Fail",IF($CZ6="Fail",IF($CG6="Fail",IF($BN6="Fail",IF($AU6="Fail",IF($AB6="Fail",$I6,$Z6),$AS6),$BL6),$CE6),$CX6),$DQ6),$EJ6)</f>
        <v>0</v>
      </c>
      <c r="FE6" s="29" t="str">
        <f>IF('District B'!$B$18="","",IF($FC6&gt;=$FD6,"Pass",IF($FC6&gt;=($FD6-(('District B'!$R$18-'District B'!$S$18)/$FH6)),"Pass With Exemption(s)","Fail")))</f>
        <v/>
      </c>
      <c r="FF6" s="28">
        <f>'District B'!$R$18+'District B'!$S$18</f>
        <v>0</v>
      </c>
      <c r="FG6" s="28">
        <f>'District B'!$E$18</f>
        <v>0</v>
      </c>
      <c r="FH6" s="108">
        <f t="shared" ref="FH6:FH54" si="48">IF($EL6="Fail",IF($DS6="Fail",IF($CZ6="Fail",IF($CE6="Fail",IF($BN6="Fail",IF($AU6="Fail",IF($AB6="Fail",$L6,$AD6),$AW6),$BP6),$CI6),$DB6),$DU6),$EN6)</f>
        <v>0</v>
      </c>
      <c r="FI6" s="28">
        <f>'District B'!$X$18</f>
        <v>0</v>
      </c>
      <c r="FK6" s="28">
        <f>'District B'!$D$19</f>
        <v>0</v>
      </c>
      <c r="FL6" s="108">
        <f t="shared" ref="FL6:FL54" si="49">IF($ET6="Fail",IF($EA6="Fail",IF($DH6="Fail",IF($CO6="Fail",IF($BV6="Fail",IF($BC6="Fail",IF($AJ6="Fail",IF($Q6="Fail",$B6,$O6),$AH6),$BA6),$BT6),$CM6),$DF6),$DY6),$ER6)</f>
        <v>0</v>
      </c>
      <c r="FM6" s="29" t="str">
        <f>IF('District B'!$B$19="","",IF($FK6&gt;=$FL6,"Pass",IF($FK6&gt;=($FL6-'District B'!$H$19-'District B'!$I$19),"Pass With Exemption(s)","Fail")))</f>
        <v/>
      </c>
      <c r="FN6" s="28">
        <f>'District B'!$F$19</f>
        <v>0</v>
      </c>
      <c r="FO6" s="108">
        <f t="shared" ref="FO6:FO54" si="50">IF($EX6="Fail",IF($EE6="Fail",IF($DL6="Fail",IF($CS6="Fail",IF($BZ6="Fail",IF($BG6="Fail",IF($AN6="Fail",IF($U6="Fail",$D6,$R6),$AK6),$BD6),$BW6),$CP6),$DI6),$EB6),$EU6)</f>
        <v>0</v>
      </c>
      <c r="FP6" s="108">
        <f t="shared" ref="FP6:FP54" si="51">IF($EX6="Fail",IF($EE6="Fail",IF($DL6="Fail",IF($CS6="Fail",IF($BW6="Fail",IF($BG6="Fail",IF($AN6="Fail",IF($U6="Fail",$L6,$AD6),$AW6),$BP6),$CI6),$DB6),$DU6),$EN6),$FG6)</f>
        <v>0</v>
      </c>
      <c r="FQ6" s="29" t="str">
        <f>IF('District B'!$B$19="","",IF($FN6&gt;=$FO6,"Pass",IF($FN6&gt;=($FO6-(('District B'!$H$19-'District B'!$I$19)/$FP6)),"Pass With Exemption(s)","Fail")))</f>
        <v/>
      </c>
      <c r="FR6" s="28">
        <f>'District B'!$H$19+'District B'!$I$19</f>
        <v>0</v>
      </c>
      <c r="FS6" s="28">
        <f>'District B'!$O$19</f>
        <v>0</v>
      </c>
      <c r="FT6" s="108">
        <f t="shared" ref="FT6:FT54" si="52">IF($FB6="Fail",IF($EI6="Fail",IF($DP6="Fail",IF($CW6="Fail",IF($CD6="Fail",IF($BK6="Fail",IF($AR6="Fail",IF($Y6="Fail",$G6,$W6),$AP6),$BI6),$CB6),$CU6),$DN6),$EG6),$EZ6)</f>
        <v>0</v>
      </c>
      <c r="FU6" s="29" t="str">
        <f>IF('District B'!$B$19="","",IF($FS6&gt;=$FT6,"Pass",IF($FS6&gt;=($FT6-'District B'!$R$19-'District B'!$S$19),"Pass With Exemption(s)","Fail")))</f>
        <v/>
      </c>
      <c r="FV6" s="28">
        <f>'District B'!$P$19</f>
        <v>0</v>
      </c>
      <c r="FW6" s="108">
        <f t="shared" ref="FW6:FW54" si="53">IF($FE6="Fail",IF($EL6="Fail",IF($DS6="Fail",IF($CZ6="Fail",IF($CG6="Fail",IF($BN6="Fail",IF($AU6="Fail",IF($AB6="Fail",$I6,$Z6),$AS6),$BL6),$CE6),$CX6),$DQ6),$EJ6),$FC6)</f>
        <v>0</v>
      </c>
      <c r="FX6" s="29" t="str">
        <f>IF('District B'!$B$19="","",IF($FV6&gt;=$FW6,"Pass",IF($FV6&gt;=($FW6-(('District B'!$R$19-'District B'!$S$19)/$GA6)),"Pass With Exemption(s)","Fail")))</f>
        <v/>
      </c>
      <c r="FY6" s="28">
        <f>'District B'!$R$19+'District B'!$S$19</f>
        <v>0</v>
      </c>
      <c r="FZ6" s="28">
        <f>'District B'!$E$19</f>
        <v>0</v>
      </c>
      <c r="GA6" s="108">
        <f t="shared" ref="GA6:GA54" si="54">IF($FE6="Fail",IF($EL6="Fail",IF($DS6="Fail",IF($CZ6="Fail",IF($CE6="Fail",IF($BN6="Fail",IF($AU6="Fail",IF($AB6="Fail",$L6,$AD6),$AW6),$BP6),$CI6),$DB6),$DU6),$EN6),$FG6)</f>
        <v>0</v>
      </c>
      <c r="GB6" s="28">
        <f>'District B'!$X$19</f>
        <v>0</v>
      </c>
      <c r="GD6" s="28">
        <f>'District B'!$D$20</f>
        <v>0</v>
      </c>
      <c r="GE6" s="108">
        <f t="shared" ref="GE6:GE54" si="55">IF($FM6="Fail",IF($ET6="Fail",IF($EA6="Fail",IF($DH6="Fail",IF($CO6="Fail",IF($BV6="Fail",IF($BC6="Fail",IF($AJ6="Fail",IF($Q6="Fail",$B6,$O6),$AH6),$BA6),$BT6),$CM6),$DF6),$DY6),$ER6),$FK6)</f>
        <v>0</v>
      </c>
      <c r="GF6" s="29" t="str">
        <f>IF('District B'!$B$20="","",IF($GD6&gt;=$GE6,"Pass",IF($GD6&gt;=($GE6-'District B'!$H$20-'District B'!$I$20),"Pass With Exemption(s)","Fail")))</f>
        <v/>
      </c>
      <c r="GG6" s="28">
        <f>'District B'!$F$20</f>
        <v>0</v>
      </c>
      <c r="GH6" s="108">
        <f t="shared" ref="GH6:GH54" si="56">IF($FQ6="Fail",IF($EX6="Fail",IF($EE6="Fail",IF($DL6="Fail",IF($CS6="Fail",IF($BZ6="Fail",IF($BG6="Fail",IF($AN6="Fail",IF($U6="Fail",$D6,$R6),$AK6),$BD6),$BW6),$CP6),$DI6),$EB6),$EU6),$FN6)</f>
        <v>0</v>
      </c>
      <c r="GI6" s="108">
        <f t="shared" ref="GI6:GI54" si="57">IF($FQ6="Fail",IF($EX6="Fail",IF($EE6="Fail",IF($DL6="Fail",IF($CS6="Fail",IF($BW6="Fail",IF($BG6="Fail",IF($AN6="Fail",IF($U6="Fail",$L6,$AD6),$AW6),$BP6),$CI6),$DB6),$DU6),$EN6),$FG6),$FZ6)</f>
        <v>0</v>
      </c>
      <c r="GJ6" s="29" t="str">
        <f>IF('District B'!$B$20="","",IF($GG6&gt;=$GH6,"Pass",IF($GG6&gt;=($GH6-(('District B'!$H$20-'District B'!$I$20)/$GI6)),"Pass With Exemption(s)","Fail")))</f>
        <v/>
      </c>
      <c r="GK6" s="28">
        <f>'District B'!$H$20+'District B'!$I$20</f>
        <v>0</v>
      </c>
      <c r="GL6" s="28">
        <f>'District B'!$O$20</f>
        <v>0</v>
      </c>
      <c r="GM6" s="108">
        <f t="shared" ref="GM6:GM54" si="58">IF($FU6="Fail",IF($FB6="Fail",IF($EI6="Fail",IF($DP6="Fail",IF($CW6="Fail",IF($CD6="Fail",IF($BK6="Fail",IF($AR6="Fail",IF($Y6="Fail",$G6,$W6),$AP6),$BI6),$CB6),$CU6),$DN6),$EG6),$EZ6),$FS6)</f>
        <v>0</v>
      </c>
      <c r="GN6" s="29" t="str">
        <f>IF('District B'!$B$20="","",IF($GL6&gt;=$GM6,"Pass",IF($GL6&gt;=($GM6-'District B'!$R$20-'District B'!$S$20),"Pass With Exemption(s)","Fail")))</f>
        <v/>
      </c>
      <c r="GO6" s="28">
        <f>'District B'!$P$20</f>
        <v>0</v>
      </c>
      <c r="GP6" s="108">
        <f t="shared" ref="GP6:GP54" si="59">IF($FX6="Fail",IF($FE6="Fail",IF($EL6="Fail",IF($DS6="Fail",IF($CZ6="Fail",IF($CG6="Fail",IF($BN6="Fail",IF($AU6="Fail",IF($AB6="Fail",$I6,$Z6),$AS6),$BL6),$CE6),$CX6),$DQ6),$EJ6),$FC6),$FV6)</f>
        <v>0</v>
      </c>
      <c r="GQ6" s="29" t="str">
        <f>IF('District B'!$B$20="","",IF($GO6&gt;=$GP6,"Pass",IF($GO6&gt;=($GP6-(('District B'!$R$20-'District B'!$S$20)/$GT6)),"Pass With Exemption(s)","Fail")))</f>
        <v/>
      </c>
      <c r="GR6" s="28">
        <f>'District B'!$R$20+'District B'!$S$20</f>
        <v>0</v>
      </c>
      <c r="GS6" s="28">
        <f>'District B'!$E$20</f>
        <v>0</v>
      </c>
      <c r="GT6" s="108">
        <f t="shared" ref="GT6:GT54" si="60">IF($FX6="Fail",IF($FE6="Fail",IF($EL6="Fail",IF($DS6="Fail",IF($CZ6="Fail",IF($CE6="Fail",IF($BN6="Fail",IF($AU6="Fail",IF($AB6="Fail",$L6,$AD6),$AW6),$BP6),$CI6),$DB6),$DU6),$EN6),$FG6),$FZ6)</f>
        <v>0</v>
      </c>
      <c r="GU6" s="28">
        <f>'District B'!$X$20</f>
        <v>0</v>
      </c>
      <c r="GW6" s="28">
        <f>'District B'!$D$21</f>
        <v>0</v>
      </c>
      <c r="GX6" s="108">
        <f t="shared" ref="GX6:GX54" si="61">IF($GF6="Fail",IF($FM6="Fail",IF($ET6="Fail",IF($EA6="Fail",IF($DH6="Fail",IF($CO6="Fail",IF($BV6="Fail",IF($BC6="Fail",IF($AJ6="Fail",IF($Q6="Fail",$B6,$O6),$AH6),$BA6),$BT6),$CM6),$DF6),$DY6),$ER6),$FK6),$GD6)</f>
        <v>0</v>
      </c>
      <c r="GY6" s="29" t="str">
        <f>IF('District B'!$B$21="","",IF($GW6&gt;=$GX6,"Pass",IF($GW6&gt;=($GX6-'District B'!$H$21-'District B'!$I$21),"Pass With Exemption(s)","Fail")))</f>
        <v/>
      </c>
      <c r="GZ6" s="28">
        <f>'District B'!$F$21</f>
        <v>0</v>
      </c>
      <c r="HA6" s="108">
        <f t="shared" ref="HA6:HA54" si="62">IF($GJ6="Fail",IF($FQ6="Fail",IF($EX6="Fail",IF($EE6="Fail",IF($DL6="Fail",IF($CS6="Fail",IF($BZ6="Fail",IF($BG6="Fail",IF($AN6="Fail",IF($U6="Fail",$D6,$R6),$AK6),$BD6),$BW6),$CP6),$DI6),$EB6),$EU6),$FN6),$GG6)</f>
        <v>0</v>
      </c>
      <c r="HB6" s="108">
        <f t="shared" si="0"/>
        <v>0</v>
      </c>
      <c r="HC6" s="29" t="str">
        <f>IF('District B'!$B$21="","",IF($GZ6&gt;=$HA6,"Pass",IF($GZ6&gt;=($HA6-(('District B'!$H$21-'District B'!$I$21)/$HB6)),"Pass With Exemption(s)","Fail")))</f>
        <v/>
      </c>
      <c r="HD6" s="28">
        <f>'District B'!$H$21+'District B'!$I$21</f>
        <v>0</v>
      </c>
      <c r="HE6" s="28">
        <f>'District B'!$O$21</f>
        <v>0</v>
      </c>
      <c r="HF6" s="108">
        <f t="shared" ref="HF6:HF54" si="63">IF($GN6="Fail",IF($FU6="Fail",IF($FB6="Fail",IF($EI6="Fail",IF($DP6="Fail",IF($CW6="Fail",IF($CD6="Fail",IF($BK6="Fail",IF($AR6="Fail",IF($Y6="Fail",$G6,$W6),$AP6),$BI6),$CB6),$CU6),$DN6),$EG6),$EZ6),$FS6),$GL6)</f>
        <v>0</v>
      </c>
      <c r="HG6" s="29" t="str">
        <f>IF('District B'!$B$21="","",IF($HE6&gt;=$HF6,"Pass",IF($HE6&gt;=($HF6-'District B'!$R$21-'District B'!$S$21),"Pass With Exemption(s)","Fail")))</f>
        <v/>
      </c>
      <c r="HH6" s="28">
        <f>'District B'!$P$21</f>
        <v>0</v>
      </c>
      <c r="HI6" s="108">
        <f t="shared" ref="HI6:HI54" si="64">IF($GQ6="Fail",IF($FX6="Fail",IF($FE6="Fail",IF($EL6="Fail",IF($DS6="Fail",IF($CZ6="Fail",IF($CG6="Fail",IF($BN6="Fail",IF($AU6="Fail",IF($AB6="Fail",$I6,$Z6),$AS6),$BL6),$CE6),$CX6),$DQ6),$EJ6),$FC6),$FV6),$GO6)</f>
        <v>0</v>
      </c>
      <c r="HJ6" s="29" t="str">
        <f>IF('District B'!$B$21="","",IF($HH6&gt;=$HI6,"Pass",IF($HH6&gt;=($HI6-(('District B'!$R$21-'District B'!$S$21)/$HM6)),"Pass With Exemption(s)","Fail")))</f>
        <v/>
      </c>
      <c r="HK6" s="28">
        <f>'District B'!$R$21+'District B'!$S$21</f>
        <v>0</v>
      </c>
      <c r="HL6" s="28">
        <f>'District B'!$E$21</f>
        <v>0</v>
      </c>
      <c r="HM6" s="108">
        <f t="shared" ref="HM6:HM54" si="65">IF($GQ6="Fail",IF($FX6="Fail",IF($FE6="Fail",IF($EL6="Fail",IF($DS6="Fail",IF($CZ6="Fail",IF($CE6="Fail",IF($BN6="Fail",IF($AU6="Fail",IF($AB6="Fail",$L6,$AD6),$AW6),$BP6),$CI6),$DB6),$DU6),$EN6),$FG6),$FZ6),$GS6)</f>
        <v>0</v>
      </c>
      <c r="HN6" s="28">
        <f>'District B'!$X$21</f>
        <v>0</v>
      </c>
      <c r="HP6" s="28">
        <f>'District B'!$D$22</f>
        <v>0</v>
      </c>
      <c r="HQ6" s="108">
        <f t="shared" ref="HQ6:HQ54" si="66">IF($GY6="Fail",IF($GF6="Fail",IF($FM6="Fail",IF($ET6="Fail",IF($EA6="Fail",IF($DH6="Fail",IF($CO6="Fail",IF($BV6="Fail",IF($BC6="Fail",IF($AJ6="Fail",IF($Q6="Fail",$B6,$O6),$AH6),$BA6),$BT6),$CM6),$DF6),$DY6),$ER6),$FK6),$GD6),$GW6)</f>
        <v>0</v>
      </c>
      <c r="HR6" s="29" t="str">
        <f>IF('District B'!$B$22="","",IF($HP6&gt;=$HQ6,"Pass",IF($HP6&gt;=($HQ6-'District B'!$H$22-'District B'!$I$22),"Pass With Exemption(s)","Fail")))</f>
        <v/>
      </c>
      <c r="HS6" s="28">
        <f>'District B'!$F$22</f>
        <v>0</v>
      </c>
      <c r="HT6" s="108">
        <f t="shared" ref="HT6:HT54" si="67">IF($HC6="Fail",IF($GJ6="Fail",IF($FQ6="Fail",IF($EX6="Fail",IF($EE6="Fail",IF($DL6="Fail",IF($CS6="Fail",IF($BZ6="Fail",IF($BG6="Fail",IF($AN6="Fail",IF($U6="Fail",$D6,$R6),$AK6),$BD6),$BW6),$CP6),$DI6),$EB6),$EU6),$FN6),$GG6),$GZ6)</f>
        <v>0</v>
      </c>
      <c r="HU6" s="108">
        <f t="shared" ref="HU6:HU54" si="68">IF($HC6="Fail",IF($GJ6="Fail",IF($FQ6="Fail",IF($EX6="Fail",IF($EE6="Fail",IF($DL6="Fail",IF($CS6="Fail",IF($BW6="Fail",IF($BG6="Fail",IF($AN6="Fail",IF($U6="Fail",$L6,$AD6),$AW6),$BP6),$CI6),$DB6),$DU6),$EN6),$FG6),$FZ6),$GG6),$HL6)</f>
        <v>0</v>
      </c>
      <c r="HV6" s="29" t="str">
        <f>IF('District B'!$B$22="","",IF($HS6&gt;=$HT6,"Pass",IF($HS6&gt;=($HT6-(('District B'!$H$22-'District B'!$I$22)/$HU6)),"Pass With Exemption(s)","Fail")))</f>
        <v/>
      </c>
      <c r="HW6" s="28">
        <f>'District B'!$H$22+'District B'!$I$22</f>
        <v>0</v>
      </c>
      <c r="HX6" s="28">
        <f>'District B'!$O$22</f>
        <v>0</v>
      </c>
      <c r="HY6" s="108">
        <f t="shared" ref="HY6:HY54" si="69">IF($HG6="Fail",IF($GN6="Fail",IF($FU6="Fail",IF($FB6="Fail",IF($EI6="Fail",IF($DP6="Fail",IF($CW6="Fail",IF($CD6="Fail",IF($BK6="Fail",IF($AR6="Fail",IF($Y6="Fail",$G6,$W6),$AP6),$BI6),$CB6),$CU6),$DN6),$EG6),$EZ6),$FS6),$GL6),$HE6)</f>
        <v>0</v>
      </c>
      <c r="HZ6" s="29" t="str">
        <f>IF('District B'!$B$22="","",IF($HX6&gt;=$HY6,"Pass",IF($HX6&gt;=($HY6-'District B'!$R$22-'District B'!$S$22),"Pass With Exemption(s)","Fail")))</f>
        <v/>
      </c>
      <c r="IA6" s="28">
        <f>'District B'!$P$22</f>
        <v>0</v>
      </c>
      <c r="IB6" s="108">
        <f t="shared" ref="IB6:IB54" si="70">IF($HJ6="Fail",IF($GQ6="Fail",IF($FX6="Fail",IF($FE6="Fail",IF($EL6="Fail",IF($DS6="Fail",IF($CZ6="Fail",IF($CG6="Fail",IF($BN6="Fail",IF($AU6="Fail",IF($AB6="Fail",$I6,$Z6),$AS6),$BL6),$CE6),$CX6),$DQ6),$EJ6),$FC6),$FV6),$GO6),$HH6)</f>
        <v>0</v>
      </c>
      <c r="IC6" s="29" t="str">
        <f>IF('District B'!$B$22="","",IF($IA6&gt;=$IB6,"Pass",IF($IA6&gt;=($IB6-(('District B'!$R$22-'District B'!$S$22)/$IF6)),"Pass With Exemption(s)","Fail")))</f>
        <v/>
      </c>
      <c r="ID6" s="28">
        <f>'District B'!$R$22+'District B'!$S$22</f>
        <v>0</v>
      </c>
      <c r="IE6" s="28">
        <f>'District B'!$E$22</f>
        <v>0</v>
      </c>
      <c r="IF6" s="108">
        <f t="shared" ref="IF6:IF54" si="71">IF($HJ6="Fail",IF($GQ6="Fail",IF($FX6="Fail",IF($FE6="Fail",IF($EL6="Fail",IF($DS6="Fail",IF($CZ6="Fail",IF($CE6="Fail",IF($BN6="Fail",IF($AU6="Fail",IF($AB6="Fail",$L6,$AD6),$AW6),$BP6),$CI6),$DB6),$DU6),$EN6),$FG6),$FZ6),$GS6),$HL6)</f>
        <v>0</v>
      </c>
      <c r="IG6" s="28">
        <f>'District B'!$X$22</f>
        <v>0</v>
      </c>
      <c r="II6" s="28">
        <f>'District B'!$D$23</f>
        <v>0</v>
      </c>
      <c r="IJ6" s="108">
        <f t="shared" ref="IJ6:IJ54" si="72">IF($HR6="Fail",IF($GY6="Fail",IF($GF6="Fail",IF($FM6="Fail",IF($ET6="Fail",IF($EA6="Fail",IF($DH6="Fail",IF($CO6="Fail",IF($BV6="Fail",IF($BC6="Fail",IF($AJ6="Fail",IF($Q6="Fail",$B6,$O6),$AH6),$BA6),$BT6),$CM6),$DF6),$DY6),$ER6),$FK6),$GD6),$GW6),$HP6)</f>
        <v>0</v>
      </c>
      <c r="IK6" s="29" t="str">
        <f>IF('District B'!$B$23="","",IF($II6&gt;=$IJ6,"Pass",IF($II6&gt;=($IJ6-'District B'!$H$23-'District B'!$I$23),"Pass With Exemption(s)","Fail")))</f>
        <v/>
      </c>
      <c r="IL6" s="28">
        <f>'District B'!$F$23</f>
        <v>0</v>
      </c>
      <c r="IM6" s="108">
        <f t="shared" ref="IM6:IM54" si="73">IF($HV6="Fail",IF($HC6="Fail",IF($GJ6="Fail",IF($FQ6="Fail",IF($EX6="Fail",IF($EE6="Fail",IF($DL6="Fail",IF($CS6="Fail",IF($BZ6="Fail",IF($BG6="Fail",IF($AN6="Fail",IF($U6="Fail",$D6,$R6),$AK6),$BD6),$BW6),$CP6),$DI6),$EB6),$EU6),$FN6),$GG6),$GZ6),$HS6)</f>
        <v>0</v>
      </c>
      <c r="IN6" s="108">
        <f t="shared" ref="IN6:IN54" si="74">IF($HV6="Fail",IF($HC6="Fail",IF($GJ6="Fail",IF($FQ6="Fail",IF($EX6="Fail",IF($EE6="Fail",IF($DL6="Fail",IF($CS6="Fail",IF($BW6="Fail",IF($BG6="Fail",IF($AN6="Fail",IF($U6="Fail",$L6,$AD6),$AW6),$BP6),$CI6),$DB6),$DU6),$EN6),$FG6),$FZ6),$GG6),$HL6),$IE6)</f>
        <v>0</v>
      </c>
      <c r="IO6" s="29" t="str">
        <f>IF('District B'!$B$23="","",IF($IL6&gt;=$IM6,"Pass",IF($IL6&gt;=($IM6-(('District B'!$H$23-'District B'!$I$23)/$IN6)),"Pass With Exemption(s)","Fail")))</f>
        <v/>
      </c>
      <c r="IP6" s="28">
        <f>'District B'!$H$23+'District B'!$I$23</f>
        <v>0</v>
      </c>
      <c r="IQ6" s="28">
        <f>'District B'!$O$23</f>
        <v>0</v>
      </c>
      <c r="IR6" s="108">
        <f t="shared" ref="IR6:IR54" si="75">IF($IC6="Fail",IF($HG6="Fail",IF($GN6="Fail",IF($FU6="Fail",IF($FB6="Fail",IF($EI6="Fail",IF($DP6="Fail",IF($CW6="Fail",IF($CD6="Fail",IF($BK6="Fail",IF($AR6="Fail",IF($Y6="Fail",$G6,$W6),$AP6),$BI6),$CB6),$CU6),$DN6),$EG6),$EZ6),$FS6),$GL6),$HE6),$IA6)</f>
        <v>0</v>
      </c>
      <c r="IS6" s="29" t="str">
        <f>IF('District B'!$B$23="","",IF($IQ6&gt;=$IR6,"Pass",IF($IQ6&gt;=($IR6-'District B'!$R$23-'District B'!$S$23),"Pass With Exemption(s)","Fail")))</f>
        <v/>
      </c>
      <c r="IT6" s="28">
        <f>'District B'!$P$23</f>
        <v>0</v>
      </c>
      <c r="IU6" s="108">
        <f t="shared" ref="IU6:IU54" si="76">IF($IC6="Fail",IF($HJ6="Fail",IF($GQ6="Fail",IF($FX6="Fail",IF($FE6="Fail",IF($EL6="Fail",IF($DS6="Fail",IF($CZ6="Fail",IF($CG6="Fail",IF($BN6="Fail",IF($AU6="Fail",IF($AB6="Fail",$I6,$Z6),$AS6),$BL6),$CE6),$CX6),$DQ6),$EJ6),$FC6),$FV6),$GO6),$HH6),$IA6)</f>
        <v>0</v>
      </c>
      <c r="IV6" s="29" t="str">
        <f>IF('District B'!$B$23="","",IF($IT6&gt;=$IU6,"Pass",IF($IT6&gt;=($IU6-(('District B'!$R$23-'District B'!$S$23)/$IY6)),"Pass With Exemption(s)","Fail")))</f>
        <v/>
      </c>
      <c r="IW6" s="28">
        <f>'District B'!$R$23+'District B'!$S$23</f>
        <v>0</v>
      </c>
      <c r="IX6" s="28">
        <f>'District B'!$E$23</f>
        <v>0</v>
      </c>
      <c r="IY6" s="108">
        <f t="shared" ref="IY6:IY54" si="77">IF($IC6="fail",IF($HJ6="Fail",IF($GQ6="Fail",IF($FX6="Fail",IF($FE6="Fail",IF($EL6="Fail",IF($DS6="Fail",IF($CZ6="Fail",IF($CE6="Fail",IF($BN6="Fail",IF($AU6="Fail",IF($AB6="Fail",$L6,$AD6),$AW6),$BP6),$CI6),$DB6),$DU6),$EN6),$FG6),$FZ6),$GS6),$HL6),$IE6)</f>
        <v>0</v>
      </c>
      <c r="IZ6" s="28">
        <f>'District B'!$X$23</f>
        <v>0</v>
      </c>
      <c r="JB6" s="28">
        <f>'District B'!$D$24</f>
        <v>0</v>
      </c>
      <c r="JC6" s="108">
        <f t="shared" ref="JC6:JC54" si="78">IF($IK6="Fail",IF($HR6="Fail",IF($GY6="Fail",IF($GF6="Fail",IF($FM6="Fail",IF($ET6="Fail",IF($EA6="Fail",IF($DH6="Fail",IF($CO6="Fail",IF($BV6="Fail",IF($BC6="Fail",IF($AJ6="Fail",IF($Q6="Fail",$B6,$O6),$AH6),$BA6),$BT6),$CM6),$DF6),$DY6),$ER6),$FK6),$GD6),$GW6),$HP6),$II6)</f>
        <v>0</v>
      </c>
      <c r="JD6" s="29" t="str">
        <f>IF('District B'!$B$24="","",IF($JB6&gt;=$JC6,"Pass",IF($JB6&gt;=($JB6-'District B'!$H$24-'District B'!$I$24),"Pass With Exemption(s)","Fail")))</f>
        <v/>
      </c>
      <c r="JE6" s="28">
        <f>'District B'!$F$24</f>
        <v>0</v>
      </c>
      <c r="JF6" s="108">
        <f t="shared" ref="JF6:JF54" si="79">IF($IO6="Fail",IF($HV6="Fail",IF($HC6="Fail",IF($GJ6="Fail",IF($FQ6="Fail",IF($EX6="Fail",IF($EE6="Fail",IF($DL6="Fail",IF($CS6="Fail",IF($BZ6="Fail",IF($BG6="Fail",IF($AN6="Fail",IF($U6="Fail",$D6,$R6),$AK6),$BD6),$BW6),$CP6),$DI6),$EB6),$EU6),$FN6),$GG6),$GZ6),$HS6),$IL6)</f>
        <v>0</v>
      </c>
      <c r="JG6" s="108">
        <f t="shared" ref="JG6:JG54" si="80">IF($IO6="Fail",IF($HV6="Fail",IF($HC6="Fail",IF($GJ6="Fail",IF($FQ6="Fail",IF($EX6="Fail",IF($EE6="Fail",IF($DL6="Fail",IF($CS6="Fail",IF($BW6="Fail",IF($BG6="Fail",IF($AN6="Fail",IF($U6="Fail",$L6,$AD6),$AW6),$BP6),$CI6),$DB6),$DU6),$EN6),$FG6),$FZ6),$GG6),$HL6),$IE6),$IX6)</f>
        <v>0</v>
      </c>
      <c r="JH6" s="29" t="str">
        <f>IF('District B'!$B$24="","",IF($JE6&gt;=$JF6,"Pass",IF($JE6&gt;=($JF6-(('District B'!$H$24-'District B'!$I$24)/$JG6)),"Pass With Exemption(s)","Fail")))</f>
        <v/>
      </c>
      <c r="JI6" s="28">
        <f>'District B'!$H$24+'District B'!$I$24</f>
        <v>0</v>
      </c>
      <c r="JJ6" s="28">
        <f>'District B'!$O$24</f>
        <v>0</v>
      </c>
      <c r="JK6" s="108">
        <f t="shared" ref="JK6:JK54" si="81">IF($IS6="Fail",IF($IC6="Fail",IF($HG6="Fail",IF($GN6="Fail",IF($FU6="Fail",IF($FB6="Fail",IF($EI6="Fail",IF($DP6="Fail",IF($CW6="Fail",IF($CD6="Fail",IF($BK6="Fail",IF($AR6="Fail",IF($Y6="Fail",$G6,$W6),$AP6),$BI6),$CB6),$CU6),$DN6),$EG6),$EZ6),$FS6),$GL6),$HE6),$IA6),$IQ6)</f>
        <v>0</v>
      </c>
      <c r="JL6" s="29" t="str">
        <f>IF('District B'!$B$24="","",IF($JJ6&gt;=$JK6,"Pass",IF($JJ6&gt;=($JK6-'District B'!$R$24-'District B'!$S$24),"Pass With Exemption(s)","Fail")))</f>
        <v/>
      </c>
      <c r="JM6" s="28">
        <f>'District B'!$P$24</f>
        <v>0</v>
      </c>
      <c r="JN6" s="108">
        <f t="shared" ref="JN6:JN54" si="82">IF($IV6="Fail",IF($IC6="Fail",IF($HJ6="Fail",IF($GQ6="Fail",IF($FX6="Fail",IF($FE6="Fail",IF($EL6="Fail",IF($DS6="Fail",IF($CZ6="Fail",IF($CG6="Fail",IF($BN6="Fail",IF($AU6="Fail",IF($AB6="Fail",$I6,$Z6),$AS6),$BL6),$CE6),$CX6),$DQ6),$EJ6),$FC6),$FV6),$GO6),$HH6),$IA6),$IT6)</f>
        <v>0</v>
      </c>
      <c r="JO6" s="29" t="str">
        <f>IF('District B'!$B$24="","",IF($JM6&gt;=$JN6,"Pass",IF($JM6&gt;=($JN6-(('District B'!$R$24-'District B'!$S$24)/$JR6)),"Pass With Exemption(s)","Fail")))</f>
        <v/>
      </c>
      <c r="JP6" s="28">
        <f>'District B'!$R$24+'District B'!$S$24</f>
        <v>0</v>
      </c>
      <c r="JQ6" s="28">
        <f>'District B'!$E$24</f>
        <v>0</v>
      </c>
      <c r="JR6" s="108">
        <f t="shared" ref="JR6:JR54" si="83">IF($IV6="Fail",IF($IC6="fail",IF($HJ6="Fail",IF($GQ6="Fail",IF($FX6="Fail",IF($FE6="Fail",IF($EL6="Fail",IF($DS6="Fail",IF($CZ6="Fail",IF($CE6="Fail",IF($BN6="Fail",IF($AU6="Fail",IF($AB6="Fail",$L6,$AD6),$AW6),$BP6),$CI6),$DB6),$DU6),$EN6),$FG6),$FZ6),$GS6),$HL6),$IE6),$IX6)</f>
        <v>0</v>
      </c>
      <c r="JS6" s="28">
        <f>'District B'!$X$24</f>
        <v>0</v>
      </c>
      <c r="JU6" s="28">
        <f>'District B'!$D$25</f>
        <v>0</v>
      </c>
      <c r="JV6" s="108">
        <f t="shared" ref="JV6:JV54" si="84">IF($JD6="Fail",IF($IK6="Fail",IF($HR6="Fail",IF($GY6="Fail",IF($GF6="Fail",IF($FM6="Fail",IF($ET6="Fail",IF($EA6="Fail",IF($DH6="Fail",IF($CO6="Fail",IF($BV6="Fail",IF($BC6="Fail",IF($AJ6="Fail",IF($Q6="Fail",$B6,$O6),$AH6),$BA6),$BT6),$CM6),$DF6),$DY6),$ER6),$FK6),$GD6),$GW6),$HP6),$II6),$JB6)</f>
        <v>0</v>
      </c>
      <c r="JW6" s="29" t="str">
        <f>IF('District B'!$B$25="","",IF($JU6&gt;=$JV6,"Pass",IF($JU6&gt;=($JV6-'District B'!$H$25-'District B'!$I$25),"Pass With Exemption(s)","Fail")))</f>
        <v/>
      </c>
      <c r="JX6" s="28">
        <f>'District B'!$F$25</f>
        <v>0</v>
      </c>
      <c r="JY6" s="108">
        <f t="shared" ref="JY6:JY54" si="85">IF($JH6="Fail",IF($IO6="Fail",IF($HV6="Fail",IF($HC6="Fail",IF($GJ6="Fail",IF($FQ6="Fail",IF($EX6="Fail",IF($EE6="Fail",IF($DL6="Fail",IF($CS6="Fail",IF($BZ6="Fail",IF($BG6="Fail",IF($AN6="Fail",IF($U6="Fail",$D6,$R6),$AK6),$BD6),$BW6),$CP6),$DI6),$EB6),$EU6),$FN6),$GG6),$GZ6),$HS6),$IL6),$JE6)</f>
        <v>0</v>
      </c>
      <c r="JZ6" s="108">
        <f t="shared" ref="JZ6:JZ54" si="86">IF($JH6="Fail",IF($IO6="Fail",IF($HV6="Fail",IF($HC6="Fail",IF($GJ6="Fail",IF($FQ6="Fail",IF($EX6="Fail",IF($EE6="Fail",IF($DL6="Fail",IF($CS6="Fail",IF($BW6="Fail",IF($BG6="Fail",IF($AN6="Fail",IF($U6="Fail",$L6,$AD6),$AW6),$BP6),$CI6),$DB6),$DU6),$EN6),$FG6),$FZ6),$GG6),$HL6),$IE6),$IX6),$JQ6)</f>
        <v>0</v>
      </c>
      <c r="KA6" s="29" t="str">
        <f>IF('District B'!$B$25="","",IF($JX6&gt;=$JY6,"Pass",IF($JX6&gt;=($JY6-(('District B'!$H$25-'District B'!$I$25)/$JZ6)),"Pass With Exemption(s)","Fail")))</f>
        <v/>
      </c>
      <c r="KB6" s="28">
        <f>'District B'!$H$25+'District B'!$I$25</f>
        <v>0</v>
      </c>
      <c r="KC6" s="28">
        <f>'District B'!$O$25</f>
        <v>0</v>
      </c>
      <c r="KD6" s="108">
        <f t="shared" ref="KD6:KD54" si="87">IF($JL6="Fail",IF($IS6="Fail",IF($IC6="Fail",IF($HG6="Fail",IF($GN6="Fail",IF($FU6="Fail",IF($FB6="Fail",IF($EI6="Fail",IF($DP6="Fail",IF($CW6="Fail",IF($CD6="Fail",IF($BK6="Fail",IF($AR6="Fail",IF($Y6="Fail",$G6,$W6),$AP6),$BI6),$CB6),$CU6),$DN6),$EG6),$EZ6),$FS6),$GL6),$HE6),$IA6),$IQ6),$JJ6)</f>
        <v>0</v>
      </c>
      <c r="KE6" s="29" t="str">
        <f>IF('District B'!$B$25="","",IF($KC6&gt;=$KD6,"Pass",IF($KC6&gt;=($KD6-'District B'!$R$25-'District B'!$S$25),"Pass With Exemption(s)","Fail")))</f>
        <v/>
      </c>
      <c r="KF6" s="28">
        <f>'District B'!$P$25</f>
        <v>0</v>
      </c>
      <c r="KG6" s="108">
        <f t="shared" ref="KG6:KG54" si="88">IF($JO6="Fail",IF($IV6="Fail",IF($IC6="Fail",IF($HJ6="Fail",IF($GQ6="Fail",IF($FX6="Fail",IF($FE6="Fail",IF($EL6="Fail",IF($DS6="Fail",IF($CZ6="Fail",IF($CG6="Fail",IF($BN6="Fail",IF($AU6="Fail",IF($AB6="Fail",$I6,$Z6),$AS6),$BL6),$CE6),$CX6),$DQ6),$EJ6),$FC6),$FV6),$GO6),$HH6),$IA6),$IT6),$JM6)</f>
        <v>0</v>
      </c>
      <c r="KH6" s="29" t="str">
        <f>IF('District B'!$B$25="","",IF($KF6&gt;=$KG6,"Pass",IF($KF6&gt;=($KG6-(('District B'!$R$25-'District B'!$S$25)/$KK6)),"Pass With Exemption(s)","Fail")))</f>
        <v/>
      </c>
      <c r="KI6" s="28">
        <f>'District B'!$R$25+'District B'!$S$25</f>
        <v>0</v>
      </c>
      <c r="KJ6" s="28">
        <f>'District B'!$E$25</f>
        <v>0</v>
      </c>
      <c r="KK6" s="108">
        <f t="shared" ref="KK6:KK54" si="89">IF($JO6="Fail",IF($IV6="Fail",IF($IC6="fail",IF($HJ6="Fail",IF($GQ6="Fail",IF($FX6="Fail",IF($FE6="Fail",IF($EL6="Fail",IF($DS6="Fail",IF($CZ6="Fail",IF($CE6="Fail",IF($BN6="Fail",IF($AU6="Fail",IF($AB6="Fail",$L6,$AD6),$AW6),$BP6),$CI6),$DB6),$DU6),$EN6),$FG6),$FZ6),$GS6),$HL6),$IE6),$IX6),$JQ6)</f>
        <v>0</v>
      </c>
      <c r="KL6" s="28">
        <f>'District B'!$X$25</f>
        <v>0</v>
      </c>
    </row>
    <row r="7" spans="1:299" x14ac:dyDescent="0.3">
      <c r="A7" s="30">
        <f>'District C'!$B$3</f>
        <v>0</v>
      </c>
      <c r="B7" s="28">
        <f>'District C'!$D$10</f>
        <v>0</v>
      </c>
      <c r="C7" s="29" t="str">
        <f>IF('District C'!$B$10="","",IF('District C'!$H$10&gt;0,"Pass With Exemption(s)","Pass"))</f>
        <v/>
      </c>
      <c r="D7" s="28">
        <f>'District C'!$F$10</f>
        <v>0</v>
      </c>
      <c r="E7" s="29" t="str">
        <f>IF('District C'!$B$10="","",IF('District C'!$H$10&gt;0,"Pass With Exemption(s)","Pass"))</f>
        <v/>
      </c>
      <c r="F7" s="28">
        <f>'District C'!$H$10+'District C'!$I$10</f>
        <v>0</v>
      </c>
      <c r="G7" s="28">
        <f>'District C'!$O$10</f>
        <v>0</v>
      </c>
      <c r="H7" s="29" t="str">
        <f>IF('District C'!$B$10="","",IF('District C'!$R$10&gt;0,"Pass With Exemption(s)","Pass"))</f>
        <v/>
      </c>
      <c r="I7" s="28">
        <f>'District C'!$P$10</f>
        <v>0</v>
      </c>
      <c r="J7" s="29" t="str">
        <f>IF('District C'!$B$10="","",IF('District C'!$R$10&gt;0,"Pass With Exemption(s)","Pass"))</f>
        <v/>
      </c>
      <c r="K7" s="28">
        <f>'District C'!$R$10+'District C'!$S$10</f>
        <v>0</v>
      </c>
      <c r="L7" s="28">
        <f>'District C'!$E$10</f>
        <v>0</v>
      </c>
      <c r="M7" s="28">
        <f>'District C'!$X$10</f>
        <v>0</v>
      </c>
      <c r="O7" s="28">
        <f>'District C'!$D$11</f>
        <v>0</v>
      </c>
      <c r="P7" s="108">
        <f t="shared" si="1"/>
        <v>0</v>
      </c>
      <c r="Q7" s="29" t="str">
        <f>IF('District C'!$B$11="","",IF($O7&gt;=$P7,"Pass",IF($O7&gt;=($P7-'District C'!$H$11-'District C'!$I$11),"Pass With Exemption(s)","Fail")))</f>
        <v/>
      </c>
      <c r="R7" s="28">
        <f>'District C'!$F$11</f>
        <v>0</v>
      </c>
      <c r="S7" s="108">
        <f t="shared" si="2"/>
        <v>0</v>
      </c>
      <c r="T7" s="108">
        <f t="shared" si="3"/>
        <v>0</v>
      </c>
      <c r="U7" s="29" t="str">
        <f>IF('District C'!$B$11="","",IF($R7&gt;=$S7,"Pass",IF($R7&gt;=($S7-(('District C'!$H$11-'District C'!$I$11)/$T7)),"Pass With Exemption(s)","Fail")))</f>
        <v/>
      </c>
      <c r="V7" s="28">
        <f>'District C'!$H$11+'District C'!$I$11</f>
        <v>0</v>
      </c>
      <c r="W7" s="28">
        <f>'District C'!$O$11</f>
        <v>0</v>
      </c>
      <c r="X7" s="108">
        <f t="shared" si="4"/>
        <v>0</v>
      </c>
      <c r="Y7" s="29" t="str">
        <f>IF('District C'!$B$11="","",IF($W7&gt;=$X7,"Pass",IF($W7&gt;=($X7-'District C'!$R$11-'District C'!$S$11),"Pass With Exemption(s)","Fail")))</f>
        <v/>
      </c>
      <c r="Z7" s="28">
        <f>'District C'!$P$11</f>
        <v>0</v>
      </c>
      <c r="AA7" s="108">
        <f t="shared" si="5"/>
        <v>0</v>
      </c>
      <c r="AB7" s="29" t="str">
        <f>IF('District C'!$B$11="","",IF($Z7&gt;=$AA7,"Pass",IF($Z7&gt;=($AA7-(('District C'!$R$11-'District C'!$S$11)/$AE7)),"Pass With Exemption(s)","Fail")))</f>
        <v/>
      </c>
      <c r="AC7" s="28">
        <f>'District C'!$R$11+'District C'!$S$11</f>
        <v>0</v>
      </c>
      <c r="AD7" s="28">
        <f>'District C'!$E$11</f>
        <v>0</v>
      </c>
      <c r="AE7" s="108">
        <f t="shared" si="6"/>
        <v>0</v>
      </c>
      <c r="AF7" s="28">
        <f>'District C'!$X$11</f>
        <v>0</v>
      </c>
      <c r="AH7" s="28">
        <f>'District C'!$D$12</f>
        <v>0</v>
      </c>
      <c r="AI7" s="108">
        <f t="shared" si="7"/>
        <v>0</v>
      </c>
      <c r="AJ7" s="29" t="str">
        <f>IF('District C'!$B$12="","",IF($AH7&gt;=$AI7,"Pass",IF($AH7&gt;=($AI7-'District C'!$H$12-'District C'!$I$12),"Pass With Exemption(s)","Fail")))</f>
        <v/>
      </c>
      <c r="AK7" s="28">
        <f>'District C'!$F$12</f>
        <v>0</v>
      </c>
      <c r="AL7" s="108">
        <f t="shared" si="8"/>
        <v>0</v>
      </c>
      <c r="AM7" s="108">
        <f t="shared" si="9"/>
        <v>0</v>
      </c>
      <c r="AN7" s="29" t="str">
        <f>IF('District C'!$B$12="","",IF($AK7&gt;=$AL7,"Pass",IF($AK7&gt;=($AL7-(('District C'!$H$12-'District C'!$I$12)/$AM7)),"Pass With Exemption(s)","Fail")))</f>
        <v/>
      </c>
      <c r="AO7" s="28">
        <f>'District C'!$H$12+'District C'!$I$12</f>
        <v>0</v>
      </c>
      <c r="AP7" s="28">
        <f>'District C'!$O$12</f>
        <v>0</v>
      </c>
      <c r="AQ7" s="108">
        <f t="shared" si="10"/>
        <v>0</v>
      </c>
      <c r="AR7" s="29" t="str">
        <f>IF('District C'!$B$12="","",IF($AP7&gt;=$AQ7,"Pass",IF($AP7&gt;=($AQ7-'District C'!$R$12-'District C'!$S$12),"Pass With Exemption(s)","Fail")))</f>
        <v/>
      </c>
      <c r="AS7" s="28">
        <f>'District C'!$P$12</f>
        <v>0</v>
      </c>
      <c r="AT7" s="108">
        <f t="shared" si="11"/>
        <v>0</v>
      </c>
      <c r="AU7" s="29" t="str">
        <f>IF('District C'!$B$12="","",IF($AS7&gt;=$AT7,"Pass",IF($AS7&gt;=($AT7-(('District C'!$R$12-'District C'!$S$12)/$AX7)),"Pass With Exemption(s)","Fail")))</f>
        <v/>
      </c>
      <c r="AV7" s="28">
        <f>'District C'!$R$12+'District C'!$S$12</f>
        <v>0</v>
      </c>
      <c r="AW7" s="28">
        <f>'District C'!$E$12</f>
        <v>0</v>
      </c>
      <c r="AX7" s="108">
        <f t="shared" si="12"/>
        <v>0</v>
      </c>
      <c r="AY7" s="28">
        <f>'District C'!$X$12</f>
        <v>0</v>
      </c>
      <c r="BA7" s="28">
        <f>'District C'!$D$13</f>
        <v>0</v>
      </c>
      <c r="BB7" s="108">
        <f t="shared" si="13"/>
        <v>0</v>
      </c>
      <c r="BC7" s="29" t="str">
        <f>IF('District C'!$B$13="","",IF($BA7&gt;=$BB7,"Pass",IF($BA7&gt;=($BB7-'District C'!$H$13-'District C'!$I$13),"Pass With Exemption(s)","Fail")))</f>
        <v/>
      </c>
      <c r="BD7" s="28">
        <f>'District C'!$F$13</f>
        <v>0</v>
      </c>
      <c r="BE7" s="108">
        <f t="shared" si="14"/>
        <v>0</v>
      </c>
      <c r="BF7" s="108">
        <f t="shared" si="15"/>
        <v>0</v>
      </c>
      <c r="BG7" s="29" t="str">
        <f>IF('District C'!$B$13="","",IF($BD7&gt;=$BE7,"Pass",IF($BD7&gt;=($BE7-(('District C'!$H$13-'District C'!$I$13)/$BF7)),"Pass With Exemption(s)","Fail")))</f>
        <v/>
      </c>
      <c r="BH7" s="28">
        <f>'District C'!$H$13+'District C'!$I$13</f>
        <v>0</v>
      </c>
      <c r="BI7" s="28">
        <f>'District C'!$O$13</f>
        <v>0</v>
      </c>
      <c r="BJ7" s="108">
        <f t="shared" si="16"/>
        <v>0</v>
      </c>
      <c r="BK7" s="29" t="str">
        <f>IF('District C'!$B$13="","",IF($BI7&gt;=$BJ7,"Pass",IF($BI7&gt;=($BJ7-'District C'!$R$13-'District C'!$S$13),"Pass With Exemption(s)","Fail")))</f>
        <v/>
      </c>
      <c r="BL7" s="28">
        <f>'District C'!$P$13</f>
        <v>0</v>
      </c>
      <c r="BM7" s="108">
        <f t="shared" si="17"/>
        <v>0</v>
      </c>
      <c r="BN7" s="29" t="str">
        <f>IF('District C'!$B$13="","",IF($BL7&gt;=$BM7,"Pass",IF($BL7&gt;=($BM7-(('District C'!$R$13-'District C'!$S$13)/$BQ7)),"Pass With Exemption(s)","Fail")))</f>
        <v/>
      </c>
      <c r="BO7" s="28">
        <f>'District C'!$R$13+'District C'!$S$13</f>
        <v>0</v>
      </c>
      <c r="BP7" s="28">
        <f>'District C'!$E$13</f>
        <v>0</v>
      </c>
      <c r="BQ7" s="108">
        <f t="shared" si="18"/>
        <v>0</v>
      </c>
      <c r="BR7" s="28">
        <f>'District C'!$X$13</f>
        <v>0</v>
      </c>
      <c r="BT7" s="28">
        <f>'District C'!$D$14</f>
        <v>0</v>
      </c>
      <c r="BU7" s="108">
        <f t="shared" si="19"/>
        <v>0</v>
      </c>
      <c r="BV7" s="29" t="str">
        <f>IF('District C'!$B$14="","",IF($BT7&gt;=$BU7,"Pass",IF($BT7&gt;=($BU7-'District C'!$H$14-'District C'!$I$14),"Pass With Exemption(s)","Fail")))</f>
        <v/>
      </c>
      <c r="BW7" s="28">
        <f>'District C'!$F$14</f>
        <v>0</v>
      </c>
      <c r="BX7" s="108">
        <f t="shared" si="20"/>
        <v>0</v>
      </c>
      <c r="BY7" s="108">
        <f t="shared" si="21"/>
        <v>0</v>
      </c>
      <c r="BZ7" s="29" t="str">
        <f>IF('District C'!$B$14="","",IF($BW7&gt;=$BX7,"Pass",IF($BW7&gt;=($BX7-(('District C'!$H$14-'District C'!$I$14)/$BY7)),"Pass With Exemption(s)","Fail")))</f>
        <v/>
      </c>
      <c r="CA7" s="28">
        <f>'District C'!$H$14+'District C'!$I$14</f>
        <v>0</v>
      </c>
      <c r="CB7" s="28">
        <f>'District C'!$O$14</f>
        <v>0</v>
      </c>
      <c r="CC7" s="108">
        <f t="shared" si="22"/>
        <v>0</v>
      </c>
      <c r="CD7" s="29" t="str">
        <f>IF('District C'!$B$14="","",IF($CB7&gt;=$CC7,"Pass",IF($CB7&gt;=($CC7-'District C'!$R$14-'District C'!$S$14),"Pass With Exemption(s)","Fail")))</f>
        <v/>
      </c>
      <c r="CE7" s="28">
        <f>'District C'!$P$14</f>
        <v>0</v>
      </c>
      <c r="CF7" s="108">
        <f t="shared" si="23"/>
        <v>0</v>
      </c>
      <c r="CG7" s="29" t="str">
        <f>IF('District C'!$B$14="","",IF($CE7&gt;=$CF7,"Pass",IF($CE7&gt;=($CF7-(('District C'!$R$14-'District C'!$S$14)/$CJ7)),"Pass With Exemption(s)","Fail")))</f>
        <v/>
      </c>
      <c r="CH7" s="28">
        <f>'District C'!$R$14+'District C'!$S$14</f>
        <v>0</v>
      </c>
      <c r="CI7" s="28">
        <f>'District C'!$E$14</f>
        <v>0</v>
      </c>
      <c r="CJ7" s="108">
        <f t="shared" si="24"/>
        <v>0</v>
      </c>
      <c r="CK7" s="28">
        <f>'District C'!$X$14</f>
        <v>0</v>
      </c>
      <c r="CM7" s="28">
        <f>'District C'!$D$15</f>
        <v>0</v>
      </c>
      <c r="CN7" s="108">
        <f t="shared" si="25"/>
        <v>0</v>
      </c>
      <c r="CO7" s="29" t="str">
        <f>IF('District C'!$B$15="","",IF($CM7&gt;=$CN7,"Pass",IF($CM7&gt;=($CN7-'District C'!$H$15-'District C'!$I$15),"Pass With Exemption(s)","Fail")))</f>
        <v/>
      </c>
      <c r="CP7" s="28">
        <f>'District C'!$F$15</f>
        <v>0</v>
      </c>
      <c r="CQ7" s="108">
        <f t="shared" si="26"/>
        <v>0</v>
      </c>
      <c r="CR7" s="108">
        <f t="shared" si="27"/>
        <v>0</v>
      </c>
      <c r="CS7" s="29" t="str">
        <f>IF('District C'!$B$15="","",IF($CP7&gt;=$CQ7,"Pass",IF($CP7&gt;=($CQ7-(('District C'!$H$15-'District C'!$I$15)/$CR7)),"Pass With Exemption(s)","Fail")))</f>
        <v/>
      </c>
      <c r="CT7" s="28">
        <f>'District C'!$H$15+'District C'!$I$15</f>
        <v>0</v>
      </c>
      <c r="CU7" s="28">
        <f>'District C'!$O$15</f>
        <v>0</v>
      </c>
      <c r="CV7" s="108">
        <f t="shared" si="28"/>
        <v>0</v>
      </c>
      <c r="CW7" s="29" t="str">
        <f>IF('District C'!$B$15="","",IF($CU7&gt;=$CV7,"Pass",IF($CU7&gt;=($CV7-'District C'!$R$15-'District C'!$S$15),"Pass With Exemption(s)","Fail")))</f>
        <v/>
      </c>
      <c r="CX7" s="28">
        <f>'District C'!$P$15</f>
        <v>0</v>
      </c>
      <c r="CY7" s="108">
        <f t="shared" si="29"/>
        <v>0</v>
      </c>
      <c r="CZ7" s="29" t="str">
        <f>IF('District C'!$B$15="","",IF($CX7&gt;=$CY7,"Pass",IF($CX7&gt;=($CY7-(('District C'!$R$15-'District C'!$S$15)/$DC7)),"Pass With Exemption(s)","Fail")))</f>
        <v/>
      </c>
      <c r="DA7" s="28">
        <f>'District C'!$R$15+'District C'!$S$15</f>
        <v>0</v>
      </c>
      <c r="DB7" s="28">
        <f>'District C'!$E$15</f>
        <v>0</v>
      </c>
      <c r="DC7" s="108">
        <f t="shared" si="30"/>
        <v>0</v>
      </c>
      <c r="DD7" s="28">
        <f>'District C'!$X$15</f>
        <v>0</v>
      </c>
      <c r="DF7" s="28">
        <f>'District C'!$D$16</f>
        <v>0</v>
      </c>
      <c r="DG7" s="108">
        <f t="shared" si="31"/>
        <v>0</v>
      </c>
      <c r="DH7" s="29" t="str">
        <f>IF('District C'!$B$16="","",IF($DF7&gt;=$DG7,"Pass",IF($DF7&gt;=($DG7-'District C'!$H$16-'District C'!$I$16),"Pass With Exemption(s)","Fail")))</f>
        <v/>
      </c>
      <c r="DI7" s="28">
        <f>'District C'!$F$16</f>
        <v>0</v>
      </c>
      <c r="DJ7" s="108">
        <f t="shared" si="32"/>
        <v>0</v>
      </c>
      <c r="DK7" s="108">
        <f t="shared" si="33"/>
        <v>0</v>
      </c>
      <c r="DL7" s="29" t="str">
        <f>IF('District C'!$B$16="","",IF($DI7&gt;=$DJ7,"Pass",IF($DI7&gt;=($DJ7-(('District C'!$H$16-'District C'!$I$16)/$DK7)),"Pass With Exemption(s)","Fail")))</f>
        <v/>
      </c>
      <c r="DM7" s="28">
        <f>'District C'!$H$16+'District C'!$I$16</f>
        <v>0</v>
      </c>
      <c r="DN7" s="28">
        <f>'District C'!$O$16</f>
        <v>0</v>
      </c>
      <c r="DO7" s="108">
        <f t="shared" si="34"/>
        <v>0</v>
      </c>
      <c r="DP7" s="29" t="str">
        <f>IF('District C'!$B$16="","",IF($DN7&gt;=$DO7,"Pass",IF($DN7&gt;=($DO7-'District C'!$R$16-'District C'!$S$16),"Pass With Exemption(s)","Fail")))</f>
        <v/>
      </c>
      <c r="DQ7" s="28">
        <f>'District C'!$P$16</f>
        <v>0</v>
      </c>
      <c r="DR7" s="108">
        <f t="shared" si="35"/>
        <v>0</v>
      </c>
      <c r="DS7" s="29" t="str">
        <f>IF('District C'!$B$16="","",IF($DQ7&gt;=$DR7,"Pass",IF($DQ7&gt;=($DR7-(('District C'!$R$16-'District C'!$S$16)/$DV7)),"Pass With Exemption(s)","Fail")))</f>
        <v/>
      </c>
      <c r="DT7" s="28">
        <f>'District C'!$R$16+'District C'!$S$16</f>
        <v>0</v>
      </c>
      <c r="DU7" s="28">
        <f>'District C'!$E$16</f>
        <v>0</v>
      </c>
      <c r="DV7" s="108">
        <f t="shared" si="36"/>
        <v>0</v>
      </c>
      <c r="DW7" s="28">
        <f>'District C'!$X$16</f>
        <v>0</v>
      </c>
      <c r="DY7" s="28">
        <f>'District C'!$D$17</f>
        <v>0</v>
      </c>
      <c r="DZ7" s="108">
        <f t="shared" si="37"/>
        <v>0</v>
      </c>
      <c r="EA7" s="29" t="str">
        <f>IF('District C'!$B$17="","",IF($DY7&gt;=$DZ7,"Pass",IF($DY7&gt;=($DZ7-'District C'!$H$17-'District C'!$I$17),"Pass With Exemption(s)","Fail")))</f>
        <v/>
      </c>
      <c r="EB7" s="28">
        <f>'District C'!$F$17</f>
        <v>0</v>
      </c>
      <c r="EC7" s="108">
        <f t="shared" si="38"/>
        <v>0</v>
      </c>
      <c r="ED7" s="108">
        <f t="shared" si="39"/>
        <v>0</v>
      </c>
      <c r="EE7" s="29" t="str">
        <f>IF('District C'!$B$17="","",IF($EB7&gt;=$EC7,"Pass",IF($EB7&gt;=($EC7-(('District C'!$H$17-'District C'!$I$17)/$ED7)),"Pass With Exemption(s)","Fail")))</f>
        <v/>
      </c>
      <c r="EF7" s="28">
        <f>'District C'!$H$17+'District C'!$I$17</f>
        <v>0</v>
      </c>
      <c r="EG7" s="28">
        <f>'District C'!$O$17</f>
        <v>0</v>
      </c>
      <c r="EH7" s="108">
        <f t="shared" si="40"/>
        <v>0</v>
      </c>
      <c r="EI7" s="29" t="str">
        <f>IF('District C'!$B$17="","",IF($EG7&gt;=$EH7,"Pass",IF($EG7&gt;=($EH7-'District C'!$R$17-'District C'!$S$17),"Pass With Exemption(s)","Fail")))</f>
        <v/>
      </c>
      <c r="EJ7" s="28">
        <f>'District C'!$P$17</f>
        <v>0</v>
      </c>
      <c r="EK7" s="108">
        <f t="shared" si="41"/>
        <v>0</v>
      </c>
      <c r="EL7" s="29" t="str">
        <f>IF('District C'!$B$17="","",IF($EJ7&gt;=$EK7,"Pass",IF($EJ7&gt;=($EK7-(('District C'!$R$17-'District C'!$S$17)/$EO7)),"Pass With Exemption(s)","Fail")))</f>
        <v/>
      </c>
      <c r="EM7" s="28">
        <f>'District C'!$R$17+'District C'!$S$17</f>
        <v>0</v>
      </c>
      <c r="EN7" s="28">
        <f>'District C'!$E$17</f>
        <v>0</v>
      </c>
      <c r="EO7" s="108">
        <f t="shared" si="42"/>
        <v>0</v>
      </c>
      <c r="EP7" s="28">
        <f>'District C'!$X$17</f>
        <v>0</v>
      </c>
      <c r="ER7" s="28">
        <f>'District C'!$D$18</f>
        <v>0</v>
      </c>
      <c r="ES7" s="108">
        <f t="shared" si="43"/>
        <v>0</v>
      </c>
      <c r="ET7" s="29" t="str">
        <f>IF('District C'!$B$18="","",IF($ER7&gt;=$ES7,"Pass",IF($ER7&gt;=($ES7-'District C'!$H$18-'District C'!$I$18),"Pass With Exemption(s)","Fail")))</f>
        <v/>
      </c>
      <c r="EU7" s="28">
        <f>'District C'!$F$18</f>
        <v>0</v>
      </c>
      <c r="EV7" s="108">
        <f t="shared" si="44"/>
        <v>0</v>
      </c>
      <c r="EW7" s="108">
        <f t="shared" si="45"/>
        <v>0</v>
      </c>
      <c r="EX7" s="29" t="str">
        <f>IF('District C'!$B$18="","",IF($EU7&gt;=$EV7,"Pass",IF($EU7&gt;=($EV7-(('District C'!$H$18-'District C'!$I$18)/$EW7)),"Pass With Exemption(s)","Fail")))</f>
        <v/>
      </c>
      <c r="EY7" s="28">
        <f>'District C'!$H$18+'District C'!$I$18</f>
        <v>0</v>
      </c>
      <c r="EZ7" s="28">
        <f>'District C'!$O$18</f>
        <v>0</v>
      </c>
      <c r="FA7" s="108">
        <f t="shared" si="46"/>
        <v>0</v>
      </c>
      <c r="FB7" s="29" t="str">
        <f>IF('District C'!$B$18="","",IF($EZ7&gt;=$FA7,"Pass",IF($EZ7&gt;=($FA7-'District C'!$R$18-'District C'!$S$18),"Pass With Exemption(s)","Fail")))</f>
        <v/>
      </c>
      <c r="FC7" s="28">
        <f>'District C'!$P$18</f>
        <v>0</v>
      </c>
      <c r="FD7" s="108">
        <f t="shared" si="47"/>
        <v>0</v>
      </c>
      <c r="FE7" s="29" t="str">
        <f>IF('District C'!$B$18="","",IF($FC7&gt;=$FD7,"Pass",IF($FC7&gt;=($FD7-(('District C'!$R$18-'District C'!$S$18)/$FH7)),"Pass With Exemption(s)","Fail")))</f>
        <v/>
      </c>
      <c r="FF7" s="28">
        <f>'District C'!$R$18+'District C'!$S$18</f>
        <v>0</v>
      </c>
      <c r="FG7" s="28">
        <f>'District C'!$E$18</f>
        <v>0</v>
      </c>
      <c r="FH7" s="108">
        <f t="shared" si="48"/>
        <v>0</v>
      </c>
      <c r="FI7" s="28">
        <f>'District C'!$X$18</f>
        <v>0</v>
      </c>
      <c r="FK7" s="28">
        <f>'District C'!$D$19</f>
        <v>0</v>
      </c>
      <c r="FL7" s="108">
        <f t="shared" si="49"/>
        <v>0</v>
      </c>
      <c r="FM7" s="29" t="str">
        <f>IF('District C'!$B$19="","",IF($FK7&gt;=$FL7,"Pass",IF($FK7&gt;=($FL7-'District C'!$H$19-'District C'!$I$19),"Pass With Exemption(s)","Fail")))</f>
        <v/>
      </c>
      <c r="FN7" s="28">
        <f>'District C'!$F$19</f>
        <v>0</v>
      </c>
      <c r="FO7" s="108">
        <f t="shared" si="50"/>
        <v>0</v>
      </c>
      <c r="FP7" s="108">
        <f t="shared" si="51"/>
        <v>0</v>
      </c>
      <c r="FQ7" s="29" t="str">
        <f>IF('District C'!$B$19="","",IF($FN7&gt;=$FO7,"Pass",IF($FN7&gt;=($FO7-(('District C'!$H$19-'District C'!$I$19)/$FP7)),"Pass With Exemption(s)","Fail")))</f>
        <v/>
      </c>
      <c r="FR7" s="28">
        <f>'District C'!$H$19+'District C'!$I$19</f>
        <v>0</v>
      </c>
      <c r="FS7" s="28">
        <f>'District C'!$O$19</f>
        <v>0</v>
      </c>
      <c r="FT7" s="108">
        <f t="shared" si="52"/>
        <v>0</v>
      </c>
      <c r="FU7" s="29" t="str">
        <f>IF('District C'!$B$19="","",IF($FS7&gt;=$FT7,"Pass",IF($FS7&gt;=($FT7-'District C'!$R$19-'District C'!$S$19),"Pass With Exemption(s)","Fail")))</f>
        <v/>
      </c>
      <c r="FV7" s="28">
        <f>'District C'!$P$19</f>
        <v>0</v>
      </c>
      <c r="FW7" s="108">
        <f t="shared" si="53"/>
        <v>0</v>
      </c>
      <c r="FX7" s="29" t="str">
        <f>IF('District C'!$B$19="","",IF($FV7&gt;=$FW7,"Pass",IF($FV7&gt;=($FW7-(('District C'!$R$19-'District C'!$S$19)/$GA7)),"Pass With Exemption(s)","Fail")))</f>
        <v/>
      </c>
      <c r="FY7" s="28">
        <f>'District C'!$R$19+'District C'!$S$19</f>
        <v>0</v>
      </c>
      <c r="FZ7" s="28">
        <f>'District C'!$E$19</f>
        <v>0</v>
      </c>
      <c r="GA7" s="108">
        <f t="shared" si="54"/>
        <v>0</v>
      </c>
      <c r="GB7" s="28">
        <f>'District C'!$X$19</f>
        <v>0</v>
      </c>
      <c r="GD7" s="28">
        <f>'District C'!$D$20</f>
        <v>0</v>
      </c>
      <c r="GE7" s="108">
        <f t="shared" si="55"/>
        <v>0</v>
      </c>
      <c r="GF7" s="29" t="str">
        <f>IF('District C'!$B$20="","",IF($GD7&gt;=$GE7,"Pass",IF($GD7&gt;=($GE7-'District C'!$H$20-'District C'!$I$20),"Pass With Exemption(s)","Fail")))</f>
        <v/>
      </c>
      <c r="GG7" s="28">
        <f>'District C'!$F$20</f>
        <v>0</v>
      </c>
      <c r="GH7" s="108">
        <f t="shared" si="56"/>
        <v>0</v>
      </c>
      <c r="GI7" s="108">
        <f t="shared" si="57"/>
        <v>0</v>
      </c>
      <c r="GJ7" s="29" t="str">
        <f>IF('District C'!$B$20="","",IF($GG7&gt;=$GH7,"Pass",IF($GG7&gt;=($GH7-(('District C'!$H$20-'District C'!$I$20)/$GI7)),"Pass With Exemption(s)","Fail")))</f>
        <v/>
      </c>
      <c r="GK7" s="28">
        <f>'District C'!$H$20+'District C'!$I$20</f>
        <v>0</v>
      </c>
      <c r="GL7" s="28">
        <f>'District C'!$O$20</f>
        <v>0</v>
      </c>
      <c r="GM7" s="108">
        <f t="shared" si="58"/>
        <v>0</v>
      </c>
      <c r="GN7" s="29" t="str">
        <f>IF('District C'!$B$20="","",IF($GL7&gt;=$GM7,"Pass",IF($GL7&gt;=($GM7-'District C'!$R$20-'District C'!$S$20),"Pass With Exemption(s)","Fail")))</f>
        <v/>
      </c>
      <c r="GO7" s="28">
        <f>'District C'!$P$20</f>
        <v>0</v>
      </c>
      <c r="GP7" s="108">
        <f t="shared" si="59"/>
        <v>0</v>
      </c>
      <c r="GQ7" s="29" t="str">
        <f>IF('District C'!$B$20="","",IF($GO7&gt;=$GP7,"Pass",IF($GO7&gt;=($GP7-(('District C'!$R$20-'District C'!$S$20)/$GT7)),"Pass With Exemption(s)","Fail")))</f>
        <v/>
      </c>
      <c r="GR7" s="28">
        <f>'District C'!$R$20+'District C'!$S$20</f>
        <v>0</v>
      </c>
      <c r="GS7" s="28">
        <f>'District C'!$E$20</f>
        <v>0</v>
      </c>
      <c r="GT7" s="108">
        <f t="shared" si="60"/>
        <v>0</v>
      </c>
      <c r="GU7" s="28">
        <f>'District C'!$X$20</f>
        <v>0</v>
      </c>
      <c r="GW7" s="28">
        <f>'District C'!$D$21</f>
        <v>0</v>
      </c>
      <c r="GX7" s="108">
        <f t="shared" si="61"/>
        <v>0</v>
      </c>
      <c r="GY7" s="29" t="str">
        <f>IF('District C'!$B$21="","",IF($GW7&gt;=$GX7,"Pass",IF($GW7&gt;=($GX7-'District C'!$H$21-'District C'!$I$21),"Pass With Exemption(s)","Fail")))</f>
        <v/>
      </c>
      <c r="GZ7" s="28">
        <f>'District C'!$F$21</f>
        <v>0</v>
      </c>
      <c r="HA7" s="108">
        <f t="shared" si="62"/>
        <v>0</v>
      </c>
      <c r="HB7" s="108">
        <f t="shared" si="0"/>
        <v>0</v>
      </c>
      <c r="HC7" s="29" t="str">
        <f>IF('District C'!$B$21="","",IF($GZ7&gt;=$HA7,"Pass",IF($GZ7&gt;=($HA7-(('District C'!$H$21-'District C'!$I$21)/$HB7)),"Pass With Exemption(s)","Fail")))</f>
        <v/>
      </c>
      <c r="HD7" s="28">
        <f>'District C'!$H$21+'District C'!$I$21</f>
        <v>0</v>
      </c>
      <c r="HE7" s="28">
        <f>'District C'!$O$21</f>
        <v>0</v>
      </c>
      <c r="HF7" s="108">
        <f t="shared" si="63"/>
        <v>0</v>
      </c>
      <c r="HG7" s="29" t="str">
        <f>IF('District C'!$B$21="","",IF($HE7&gt;=$HF7,"Pass",IF($HE7&gt;=($HF7-'District C'!$R$21-'District C'!$S$21),"Pass With Exemption(s)","Fail")))</f>
        <v/>
      </c>
      <c r="HH7" s="28">
        <f>'District C'!$P$21</f>
        <v>0</v>
      </c>
      <c r="HI7" s="108">
        <f t="shared" si="64"/>
        <v>0</v>
      </c>
      <c r="HJ7" s="29" t="str">
        <f>IF('District C'!$B$21="","",IF($HH7&gt;=$HI7,"Pass",IF($HH7&gt;=($HI7-(('District C'!$R$21-'District C'!$S$21)/$HM7)),"Pass With Exemption(s)","Fail")))</f>
        <v/>
      </c>
      <c r="HK7" s="28">
        <f>'District C'!$R$21+'District C'!$S$21</f>
        <v>0</v>
      </c>
      <c r="HL7" s="28">
        <f>'District C'!$E$21</f>
        <v>0</v>
      </c>
      <c r="HM7" s="108">
        <f t="shared" si="65"/>
        <v>0</v>
      </c>
      <c r="HN7" s="28">
        <f>'District C'!$X$21</f>
        <v>0</v>
      </c>
      <c r="HP7" s="28">
        <f>'District C'!$D$22</f>
        <v>0</v>
      </c>
      <c r="HQ7" s="108">
        <f t="shared" si="66"/>
        <v>0</v>
      </c>
      <c r="HR7" s="29" t="str">
        <f>IF('District C'!$B$22="","",IF($HP7&gt;=$HQ7,"Pass",IF($HP7&gt;=($HQ7-'District C'!$H$22-'District C'!$I$22),"Pass With Exemption(s)","Fail")))</f>
        <v/>
      </c>
      <c r="HS7" s="28">
        <f>'District C'!$F$22</f>
        <v>0</v>
      </c>
      <c r="HT7" s="108">
        <f t="shared" si="67"/>
        <v>0</v>
      </c>
      <c r="HU7" s="108">
        <f t="shared" si="68"/>
        <v>0</v>
      </c>
      <c r="HV7" s="29" t="str">
        <f>IF('District C'!$B$22="","",IF($HS7&gt;=$HT7,"Pass",IF($HS7&gt;=($HT7-(('District C'!$H$22-'District C'!$I$22)/$HU7)),"Pass With Exemption(s)","Fail")))</f>
        <v/>
      </c>
      <c r="HW7" s="28">
        <f>'District C'!$H$22+'District C'!$I$22</f>
        <v>0</v>
      </c>
      <c r="HX7" s="28">
        <f>'District C'!$O$22</f>
        <v>0</v>
      </c>
      <c r="HY7" s="108">
        <f t="shared" si="69"/>
        <v>0</v>
      </c>
      <c r="HZ7" s="29" t="str">
        <f>IF('District C'!$B$22="","",IF($HX7&gt;=$HY7,"Pass",IF($HX7&gt;=($HY7-'District C'!$R$22-'District C'!$S$22),"Pass With Exemption(s)","Fail")))</f>
        <v/>
      </c>
      <c r="IA7" s="28">
        <f>'District C'!$P$22</f>
        <v>0</v>
      </c>
      <c r="IB7" s="108">
        <f t="shared" si="70"/>
        <v>0</v>
      </c>
      <c r="IC7" s="29" t="str">
        <f>IF('District C'!$B$22="","",IF($IA7&gt;=$IB7,"Pass",IF($IA7&gt;=($IB7-(('District C'!$R$22-'District C'!$S$22)/$IF7)),"Pass With Exemption(s)","Fail")))</f>
        <v/>
      </c>
      <c r="ID7" s="28">
        <f>'District C'!$R$22+'District C'!$S$22</f>
        <v>0</v>
      </c>
      <c r="IE7" s="28">
        <f>'District C'!$E$22</f>
        <v>0</v>
      </c>
      <c r="IF7" s="108">
        <f t="shared" si="71"/>
        <v>0</v>
      </c>
      <c r="IG7" s="28">
        <f>'District C'!$X$22</f>
        <v>0</v>
      </c>
      <c r="II7" s="28">
        <f>'District C'!$D$23</f>
        <v>0</v>
      </c>
      <c r="IJ7" s="108">
        <f t="shared" si="72"/>
        <v>0</v>
      </c>
      <c r="IK7" s="29" t="str">
        <f>IF('District C'!$B$23="","",IF($II7&gt;=$IJ7,"Pass",IF($II7&gt;=($IJ7-'District C'!$H$23-'District C'!$I$23),"Pass With Exemption(s)","Fail")))</f>
        <v/>
      </c>
      <c r="IL7" s="28">
        <f>'District C'!$F$23</f>
        <v>0</v>
      </c>
      <c r="IM7" s="108">
        <f t="shared" si="73"/>
        <v>0</v>
      </c>
      <c r="IN7" s="108">
        <f t="shared" si="74"/>
        <v>0</v>
      </c>
      <c r="IO7" s="29" t="str">
        <f>IF('District C'!$B$23="","",IF($IL7&gt;=$IM7,"Pass",IF($IL7&gt;=($IM7-(('District C'!$H$23-'District C'!$I$23)/$IN7)),"Pass With Exemption(s)","Fail")))</f>
        <v/>
      </c>
      <c r="IP7" s="28">
        <f>'District C'!$H$23+'District C'!$I$23</f>
        <v>0</v>
      </c>
      <c r="IQ7" s="28">
        <f>'District C'!$O$23</f>
        <v>0</v>
      </c>
      <c r="IR7" s="108">
        <f t="shared" si="75"/>
        <v>0</v>
      </c>
      <c r="IS7" s="29" t="str">
        <f>IF('District C'!$B$23="","",IF($IQ7&gt;=$IR7,"Pass",IF($IQ7&gt;=($IR7-'District C'!$R$23-'District C'!$S$23),"Pass With Exemption(s)","Fail")))</f>
        <v/>
      </c>
      <c r="IT7" s="28">
        <f>'District C'!$P$23</f>
        <v>0</v>
      </c>
      <c r="IU7" s="108">
        <f t="shared" si="76"/>
        <v>0</v>
      </c>
      <c r="IV7" s="29" t="str">
        <f>IF('District C'!$B$23="","",IF($IT7&gt;=$IU7,"Pass",IF($IT7&gt;=($IU7-(('District C'!$R$23-'District C'!$S$23)/$IY7)),"Pass With Exemption(s)","Fail")))</f>
        <v/>
      </c>
      <c r="IW7" s="28">
        <f>'District C'!$R$23+'District C'!$S$23</f>
        <v>0</v>
      </c>
      <c r="IX7" s="28">
        <f>'District C'!$E$23</f>
        <v>0</v>
      </c>
      <c r="IY7" s="108">
        <f t="shared" si="77"/>
        <v>0</v>
      </c>
      <c r="IZ7" s="28">
        <f>'District C'!$X$23</f>
        <v>0</v>
      </c>
      <c r="JB7" s="28">
        <f>'District C'!$D$24</f>
        <v>0</v>
      </c>
      <c r="JC7" s="108">
        <f t="shared" si="78"/>
        <v>0</v>
      </c>
      <c r="JD7" s="29" t="str">
        <f>IF('District C'!$B$24="","",IF($JB7&gt;=$JC7,"Pass",IF($JB7&gt;=($JB7-'District C'!$H$24-'District C'!$I$24),"Pass With Exemption(s)","Fail")))</f>
        <v/>
      </c>
      <c r="JE7" s="28">
        <f>'District C'!$F$24</f>
        <v>0</v>
      </c>
      <c r="JF7" s="108">
        <f t="shared" si="79"/>
        <v>0</v>
      </c>
      <c r="JG7" s="108">
        <f t="shared" si="80"/>
        <v>0</v>
      </c>
      <c r="JH7" s="29" t="str">
        <f>IF('District C'!$B$24="","",IF($JE7&gt;=$JF7,"Pass",IF($JE7&gt;=($JF7-(('District C'!$H$24-'District C'!$I$24)/$JG7)),"Pass With Exemption(s)","Fail")))</f>
        <v/>
      </c>
      <c r="JI7" s="28">
        <f>'District C'!$H$24+'District C'!$I$24</f>
        <v>0</v>
      </c>
      <c r="JJ7" s="28">
        <f>'District C'!$O$24</f>
        <v>0</v>
      </c>
      <c r="JK7" s="108">
        <f t="shared" si="81"/>
        <v>0</v>
      </c>
      <c r="JL7" s="29" t="str">
        <f>IF('District C'!$B$24="","",IF($JJ7&gt;=$JK7,"Pass",IF($JJ7&gt;=($JK7-'District C'!$R$24-'District C'!$S$24),"Pass With Exemption(s)","Fail")))</f>
        <v/>
      </c>
      <c r="JM7" s="28">
        <f>'District C'!$P$24</f>
        <v>0</v>
      </c>
      <c r="JN7" s="108">
        <f t="shared" si="82"/>
        <v>0</v>
      </c>
      <c r="JO7" s="29" t="str">
        <f>IF('District C'!$B$24="","",IF($JM7&gt;=$JN7,"Pass",IF($JM7&gt;=($JN7-(('District C'!$R$24-'District C'!$S$24)/$JR7)),"Pass With Exemption(s)","Fail")))</f>
        <v/>
      </c>
      <c r="JP7" s="28">
        <f>'District C'!$R$24+'District C'!$S$24</f>
        <v>0</v>
      </c>
      <c r="JQ7" s="28">
        <f>'District C'!$E$24</f>
        <v>0</v>
      </c>
      <c r="JR7" s="108">
        <f t="shared" si="83"/>
        <v>0</v>
      </c>
      <c r="JS7" s="28">
        <f>'District C'!$X$24</f>
        <v>0</v>
      </c>
      <c r="JU7" s="28">
        <f>'District C'!$D$25</f>
        <v>0</v>
      </c>
      <c r="JV7" s="108">
        <f t="shared" si="84"/>
        <v>0</v>
      </c>
      <c r="JW7" s="29" t="str">
        <f>IF('District C'!$B$25="","",IF($JU7&gt;=$JV7,"Pass",IF($JU7&gt;=($JV7-'District C'!$H$25-'District C'!$I$25),"Pass With Exemption(s)","Fail")))</f>
        <v/>
      </c>
      <c r="JX7" s="28">
        <f>'District C'!$F$25</f>
        <v>0</v>
      </c>
      <c r="JY7" s="108">
        <f t="shared" si="85"/>
        <v>0</v>
      </c>
      <c r="JZ7" s="108">
        <f t="shared" si="86"/>
        <v>0</v>
      </c>
      <c r="KA7" s="29" t="str">
        <f>IF('District C'!$B$25="","",IF($JX7&gt;=$JY7,"Pass",IF($JX7&gt;=($JY7-(('District C'!$H$25-'District C'!$I$25)/$JZ7)),"Pass With Exemption(s)","Fail")))</f>
        <v/>
      </c>
      <c r="KB7" s="28">
        <f>'District C'!$H$25+'District C'!$I$25</f>
        <v>0</v>
      </c>
      <c r="KC7" s="28">
        <f>'District C'!$O$25</f>
        <v>0</v>
      </c>
      <c r="KD7" s="108">
        <f t="shared" si="87"/>
        <v>0</v>
      </c>
      <c r="KE7" s="29" t="str">
        <f>IF('District C'!$B$25="","",IF($KC7&gt;=$KD7,"Pass",IF($KC7&gt;=($KD7-'District C'!$R$25-'District C'!$S$25),"Pass With Exemption(s)","Fail")))</f>
        <v/>
      </c>
      <c r="KF7" s="28">
        <f>'District C'!$P$25</f>
        <v>0</v>
      </c>
      <c r="KG7" s="108">
        <f t="shared" si="88"/>
        <v>0</v>
      </c>
      <c r="KH7" s="29" t="str">
        <f>IF('District C'!$B$25="","",IF($KF7&gt;=$KG7,"Pass",IF($KF7&gt;=($KG7-(('District C'!$R$25-'District C'!$S$25)/$KK7)),"Pass With Exemption(s)","Fail")))</f>
        <v/>
      </c>
      <c r="KI7" s="28">
        <f>'District C'!$R$25+'District C'!$S$25</f>
        <v>0</v>
      </c>
      <c r="KJ7" s="28">
        <f>'District C'!$E$25</f>
        <v>0</v>
      </c>
      <c r="KK7" s="108">
        <f t="shared" si="89"/>
        <v>0</v>
      </c>
      <c r="KL7" s="28">
        <f>'District C'!$X$25</f>
        <v>0</v>
      </c>
    </row>
    <row r="8" spans="1:299" x14ac:dyDescent="0.3">
      <c r="A8" s="30">
        <f>'District D'!$B$3</f>
        <v>0</v>
      </c>
      <c r="B8" s="28">
        <f>'District D'!$D$10</f>
        <v>0</v>
      </c>
      <c r="C8" s="29" t="str">
        <f>IF('District D'!$B$10="","",IF('District D'!$H$10&gt;0,"Pass With Exemption(s)","Pass"))</f>
        <v/>
      </c>
      <c r="D8" s="28">
        <f>'District D'!$F$10</f>
        <v>0</v>
      </c>
      <c r="E8" s="29" t="str">
        <f>IF('District D'!$B$10="","",IF('District D'!$H$10&gt;0,"Pass With Exemption(s)","Pass"))</f>
        <v/>
      </c>
      <c r="F8" s="28">
        <f>'District D'!$H$10+'District D'!$I$10</f>
        <v>0</v>
      </c>
      <c r="G8" s="28">
        <f>'District D'!$O$10</f>
        <v>0</v>
      </c>
      <c r="H8" s="29" t="str">
        <f>IF('District D'!$B$10="","",IF('District D'!$R$10&gt;0,"Pass With Exemption(s)","Pass"))</f>
        <v/>
      </c>
      <c r="I8" s="28">
        <f>'District D'!$P$10</f>
        <v>0</v>
      </c>
      <c r="J8" s="29" t="str">
        <f>IF('District D'!$B$10="","",IF('District D'!$R$10&gt;0,"Pass With Exemption(s)","Pass"))</f>
        <v/>
      </c>
      <c r="K8" s="28">
        <f>'District D'!$R$10+'District D'!$S$10</f>
        <v>0</v>
      </c>
      <c r="L8" s="28">
        <f>'District D'!$E$10</f>
        <v>0</v>
      </c>
      <c r="M8" s="28">
        <f>'District D'!$X$10</f>
        <v>0</v>
      </c>
      <c r="O8" s="28">
        <f>'District D'!$D$11</f>
        <v>0</v>
      </c>
      <c r="P8" s="108">
        <f t="shared" si="1"/>
        <v>0</v>
      </c>
      <c r="Q8" s="29" t="str">
        <f>IF('District D'!$B$11="","",IF($O8&gt;=$P8,"Pass",IF($O8&gt;=($P8-'District D'!$H$11-'District D'!$I$11),"Pass With Exemption(s)","Fail")))</f>
        <v/>
      </c>
      <c r="R8" s="28">
        <f>'District D'!$F$11</f>
        <v>0</v>
      </c>
      <c r="S8" s="108">
        <f t="shared" si="2"/>
        <v>0</v>
      </c>
      <c r="T8" s="108">
        <f t="shared" si="3"/>
        <v>0</v>
      </c>
      <c r="U8" s="29" t="str">
        <f>IF('District D'!$B$11="","",IF($R8&gt;=$S8,"Pass",IF($R8&gt;=($S8-(('District D'!$H$11-'District D'!$I$11)/$T8)),"Pass With Exemption(s)","Fail")))</f>
        <v/>
      </c>
      <c r="V8" s="28">
        <f>'District D'!$H$11+'District D'!$I$11</f>
        <v>0</v>
      </c>
      <c r="W8" s="28">
        <f>'District D'!$O$11</f>
        <v>0</v>
      </c>
      <c r="X8" s="108">
        <f t="shared" si="4"/>
        <v>0</v>
      </c>
      <c r="Y8" s="29" t="str">
        <f>IF('District D'!$B$11="","",IF($W8&gt;=$X8,"Pass",IF($W8&gt;=($X8-'District D'!$R$11-'District D'!$S$11),"Pass With Exemption(s)","Fail")))</f>
        <v/>
      </c>
      <c r="Z8" s="28">
        <f>'District D'!$P$11</f>
        <v>0</v>
      </c>
      <c r="AA8" s="108">
        <f t="shared" si="5"/>
        <v>0</v>
      </c>
      <c r="AB8" s="29" t="str">
        <f>IF('District D'!$B$11="","",IF($Z8&gt;=$AA8,"Pass",IF($Z8&gt;=($AA8-(('District D'!$R$11-'District D'!$S$11)/$AE8)),"Pass With Exemption(s)","Fail")))</f>
        <v/>
      </c>
      <c r="AC8" s="28">
        <f>'District D'!$R$11+'District D'!$S$11</f>
        <v>0</v>
      </c>
      <c r="AD8" s="28">
        <f>'District D'!$E$11</f>
        <v>0</v>
      </c>
      <c r="AE8" s="108">
        <f t="shared" si="6"/>
        <v>0</v>
      </c>
      <c r="AF8" s="28">
        <f>'District D'!$X$11</f>
        <v>0</v>
      </c>
      <c r="AH8" s="28">
        <f>'District D'!$D$12</f>
        <v>0</v>
      </c>
      <c r="AI8" s="108">
        <f t="shared" si="7"/>
        <v>0</v>
      </c>
      <c r="AJ8" s="29" t="str">
        <f>IF('District D'!$B$12="","",IF($AH8&gt;=$AI8,"Pass",IF($AH8&gt;=($AI8-'District D'!$H$12-'District D'!$I$12),"Pass With Exemption(s)","Fail")))</f>
        <v/>
      </c>
      <c r="AK8" s="28">
        <f>'District D'!$F$12</f>
        <v>0</v>
      </c>
      <c r="AL8" s="108">
        <f t="shared" si="8"/>
        <v>0</v>
      </c>
      <c r="AM8" s="108">
        <f t="shared" si="9"/>
        <v>0</v>
      </c>
      <c r="AN8" s="29" t="str">
        <f>IF('District D'!$B$12="","",IF($AK8&gt;=$AL8,"Pass",IF($AK8&gt;=($AL8-(('District D'!$H$12-'District D'!$I$12)/$AM8)),"Pass With Exemption(s)","Fail")))</f>
        <v/>
      </c>
      <c r="AO8" s="28">
        <f>'District D'!$H$12+'District D'!$I$12</f>
        <v>0</v>
      </c>
      <c r="AP8" s="28">
        <f>'District D'!$O$12</f>
        <v>0</v>
      </c>
      <c r="AQ8" s="108">
        <f t="shared" si="10"/>
        <v>0</v>
      </c>
      <c r="AR8" s="29" t="str">
        <f>IF('District D'!$B$12="","",IF($AP8&gt;=$AQ8,"Pass",IF($AP8&gt;=($AQ8-'District D'!$R$12-'District D'!$S$12),"Pass With Exemption(s)","Fail")))</f>
        <v/>
      </c>
      <c r="AS8" s="28">
        <f>'District D'!$P$12</f>
        <v>0</v>
      </c>
      <c r="AT8" s="108">
        <f t="shared" si="11"/>
        <v>0</v>
      </c>
      <c r="AU8" s="29" t="str">
        <f>IF('District D'!$B$12="","",IF($AS8&gt;=$AT8,"Pass",IF($AS8&gt;=($AT8-(('District D'!$R$12-'District D'!$S$12)/$AX8)),"Pass With Exemption(s)","Fail")))</f>
        <v/>
      </c>
      <c r="AV8" s="28">
        <f>'District D'!$R$12+'District D'!$S$12</f>
        <v>0</v>
      </c>
      <c r="AW8" s="28">
        <f>'District D'!$E$12</f>
        <v>0</v>
      </c>
      <c r="AX8" s="108">
        <f t="shared" si="12"/>
        <v>0</v>
      </c>
      <c r="AY8" s="28">
        <f>'District D'!$X$12</f>
        <v>0</v>
      </c>
      <c r="BA8" s="28">
        <f>'District D'!$D$13</f>
        <v>0</v>
      </c>
      <c r="BB8" s="108">
        <f t="shared" si="13"/>
        <v>0</v>
      </c>
      <c r="BC8" s="29" t="str">
        <f>IF('District D'!$B$13="","",IF($BA8&gt;=$BB8,"Pass",IF($BA8&gt;=($BB8-'District D'!$H$13-'District D'!$I$13),"Pass With Exemption(s)","Fail")))</f>
        <v/>
      </c>
      <c r="BD8" s="28">
        <f>'District D'!$F$13</f>
        <v>0</v>
      </c>
      <c r="BE8" s="108">
        <f t="shared" si="14"/>
        <v>0</v>
      </c>
      <c r="BF8" s="108">
        <f t="shared" si="15"/>
        <v>0</v>
      </c>
      <c r="BG8" s="29" t="str">
        <f>IF('District D'!$B$13="","",IF($BD8&gt;=$BE8,"Pass",IF($BD8&gt;=($BE8-(('District D'!$H$13-'District D'!$I$13)/$BF8)),"Pass With Exemption(s)","Fail")))</f>
        <v/>
      </c>
      <c r="BH8" s="28">
        <f>'District D'!$H$13+'District D'!$I$13</f>
        <v>0</v>
      </c>
      <c r="BI8" s="28">
        <f>'District D'!$O$13</f>
        <v>0</v>
      </c>
      <c r="BJ8" s="108">
        <f t="shared" si="16"/>
        <v>0</v>
      </c>
      <c r="BK8" s="29" t="str">
        <f>IF('District D'!$B$13="","",IF($BI8&gt;=$BJ8,"Pass",IF($BI8&gt;=($BJ8-'District D'!$R$13-'District D'!$S$13),"Pass With Exemption(s)","Fail")))</f>
        <v/>
      </c>
      <c r="BL8" s="28">
        <f>'District D'!$P$13</f>
        <v>0</v>
      </c>
      <c r="BM8" s="108">
        <f t="shared" si="17"/>
        <v>0</v>
      </c>
      <c r="BN8" s="29" t="str">
        <f>IF('District D'!$B$13="","",IF($BL8&gt;=$BM8,"Pass",IF($BL8&gt;=($BM8-(('District D'!$R$13-'District D'!$S$13)/$BQ8)),"Pass With Exemption(s)","Fail")))</f>
        <v/>
      </c>
      <c r="BO8" s="28">
        <f>'District D'!$R$13+'District D'!$S$13</f>
        <v>0</v>
      </c>
      <c r="BP8" s="28">
        <f>'District D'!$E$13</f>
        <v>0</v>
      </c>
      <c r="BQ8" s="108">
        <f t="shared" si="18"/>
        <v>0</v>
      </c>
      <c r="BR8" s="28">
        <f>'District D'!$X$13</f>
        <v>0</v>
      </c>
      <c r="BT8" s="28">
        <f>'District D'!$D$14</f>
        <v>0</v>
      </c>
      <c r="BU8" s="108">
        <f t="shared" si="19"/>
        <v>0</v>
      </c>
      <c r="BV8" s="29" t="str">
        <f>IF('District D'!$B$14="","",IF($BT8&gt;=$BU8,"Pass",IF($BT8&gt;=($BU8-'District D'!$H$14-'District D'!$I$14),"Pass With Exemption(s)","Fail")))</f>
        <v/>
      </c>
      <c r="BW8" s="28">
        <f>'District D'!$F$14</f>
        <v>0</v>
      </c>
      <c r="BX8" s="108">
        <f t="shared" si="20"/>
        <v>0</v>
      </c>
      <c r="BY8" s="108">
        <f t="shared" si="21"/>
        <v>0</v>
      </c>
      <c r="BZ8" s="29" t="str">
        <f>IF('District D'!$B$14="","",IF($BW8&gt;=$BX8,"Pass",IF($BW8&gt;=($BX8-(('District D'!$H$14-'District D'!$I$14)/$BY8)),"Pass With Exemption(s)","Fail")))</f>
        <v/>
      </c>
      <c r="CA8" s="28">
        <f>'District D'!$H$14+'District D'!$I$14</f>
        <v>0</v>
      </c>
      <c r="CB8" s="28">
        <f>'District D'!$O$14</f>
        <v>0</v>
      </c>
      <c r="CC8" s="108">
        <f t="shared" si="22"/>
        <v>0</v>
      </c>
      <c r="CD8" s="29" t="str">
        <f>IF('District D'!$B$14="","",IF($CB8&gt;=$CC8,"Pass",IF($CB8&gt;=($CC8-'District D'!$R$14-'District D'!$S$14),"Pass With Exemption(s)","Fail")))</f>
        <v/>
      </c>
      <c r="CE8" s="28">
        <f>'District D'!$P$14</f>
        <v>0</v>
      </c>
      <c r="CF8" s="108">
        <f t="shared" si="23"/>
        <v>0</v>
      </c>
      <c r="CG8" s="29" t="str">
        <f>IF('District D'!$B$14="","",IF($CE8&gt;=$CF8,"Pass",IF($CE8&gt;=($CF8-(('District D'!$R$14-'District D'!$S$14)/$CJ8)),"Pass With Exemption(s)","Fail")))</f>
        <v/>
      </c>
      <c r="CH8" s="28">
        <f>'District D'!$R$14+'District D'!$S$14</f>
        <v>0</v>
      </c>
      <c r="CI8" s="28">
        <f>'District D'!$E$14</f>
        <v>0</v>
      </c>
      <c r="CJ8" s="108">
        <f t="shared" si="24"/>
        <v>0</v>
      </c>
      <c r="CK8" s="28">
        <f>'District D'!$X$14</f>
        <v>0</v>
      </c>
      <c r="CM8" s="28">
        <f>'District D'!$D$15</f>
        <v>0</v>
      </c>
      <c r="CN8" s="108">
        <f t="shared" si="25"/>
        <v>0</v>
      </c>
      <c r="CO8" s="29" t="str">
        <f>IF('District D'!$B$15="","",IF($CM8&gt;=$CN8,"Pass",IF($CM8&gt;=($CN8-'District D'!$H$15-'District D'!$I$15),"Pass With Exemption(s)","Fail")))</f>
        <v/>
      </c>
      <c r="CP8" s="28">
        <f>'District D'!$F$15</f>
        <v>0</v>
      </c>
      <c r="CQ8" s="108">
        <f t="shared" si="26"/>
        <v>0</v>
      </c>
      <c r="CR8" s="108">
        <f t="shared" si="27"/>
        <v>0</v>
      </c>
      <c r="CS8" s="29" t="str">
        <f>IF('District D'!$B$15="","",IF($CP8&gt;=$CQ8,"Pass",IF($CP8&gt;=($CQ8-(('District D'!$H$15-'District D'!$I$15)/$CR8)),"Pass With Exemption(s)","Fail")))</f>
        <v/>
      </c>
      <c r="CT8" s="28">
        <f>'District D'!$H$15+'District D'!$I$15</f>
        <v>0</v>
      </c>
      <c r="CU8" s="28">
        <f>'District D'!$O$15</f>
        <v>0</v>
      </c>
      <c r="CV8" s="108">
        <f t="shared" si="28"/>
        <v>0</v>
      </c>
      <c r="CW8" s="29" t="str">
        <f>IF('District D'!$B$15="","",IF($CU8&gt;=$CV8,"Pass",IF($CU8&gt;=($CV8-'District D'!$R$15-'District D'!$S$15),"Pass With Exemption(s)","Fail")))</f>
        <v/>
      </c>
      <c r="CX8" s="28">
        <f>'District D'!$P$15</f>
        <v>0</v>
      </c>
      <c r="CY8" s="108">
        <f t="shared" si="29"/>
        <v>0</v>
      </c>
      <c r="CZ8" s="29" t="str">
        <f>IF('District D'!$B$15="","",IF($CX8&gt;=$CY8,"Pass",IF($CX8&gt;=($CY8-(('District D'!$R$15-'District D'!$S$15)/$DC8)),"Pass With Exemption(s)","Fail")))</f>
        <v/>
      </c>
      <c r="DA8" s="28">
        <f>'District D'!$R$15+'District D'!$S$15</f>
        <v>0</v>
      </c>
      <c r="DB8" s="28">
        <f>'District D'!$E$15</f>
        <v>0</v>
      </c>
      <c r="DC8" s="108">
        <f t="shared" si="30"/>
        <v>0</v>
      </c>
      <c r="DD8" s="28">
        <f>'District D'!$X$15</f>
        <v>0</v>
      </c>
      <c r="DF8" s="28">
        <f>'District D'!$D$16</f>
        <v>0</v>
      </c>
      <c r="DG8" s="108">
        <f t="shared" si="31"/>
        <v>0</v>
      </c>
      <c r="DH8" s="29" t="str">
        <f>IF('District D'!$B$16="","",IF($DF8&gt;=$DG8,"Pass",IF($DF8&gt;=($DG8-'District D'!$H$16-'District D'!$I$16),"Pass With Exemption(s)","Fail")))</f>
        <v/>
      </c>
      <c r="DI8" s="28">
        <f>'District D'!$F$16</f>
        <v>0</v>
      </c>
      <c r="DJ8" s="108">
        <f t="shared" si="32"/>
        <v>0</v>
      </c>
      <c r="DK8" s="108">
        <f t="shared" si="33"/>
        <v>0</v>
      </c>
      <c r="DL8" s="29" t="str">
        <f>IF('District D'!$B$16="","",IF($DI8&gt;=$DJ8,"Pass",IF($DI8&gt;=($DJ8-(('District D'!$H$16-'District D'!$I$16)/$DK8)),"Pass With Exemption(s)","Fail")))</f>
        <v/>
      </c>
      <c r="DM8" s="28">
        <f>'District D'!$H$16+'District D'!$I$16</f>
        <v>0</v>
      </c>
      <c r="DN8" s="28">
        <f>'District D'!$O$16</f>
        <v>0</v>
      </c>
      <c r="DO8" s="108">
        <f t="shared" si="34"/>
        <v>0</v>
      </c>
      <c r="DP8" s="29" t="str">
        <f>IF('District D'!$B$16="","",IF($DN8&gt;=$DO8,"Pass",IF($DN8&gt;=($DO8-'District D'!$R$16-'District D'!$S$16),"Pass With Exemption(s)","Fail")))</f>
        <v/>
      </c>
      <c r="DQ8" s="28">
        <f>'District D'!$P$16</f>
        <v>0</v>
      </c>
      <c r="DR8" s="108">
        <f t="shared" si="35"/>
        <v>0</v>
      </c>
      <c r="DS8" s="29" t="str">
        <f>IF('District D'!$B$16="","",IF($DQ8&gt;=$DR8,"Pass",IF($DQ8&gt;=($DR8-(('District D'!$R$16-'District D'!$S$16)/$DV8)),"Pass With Exemption(s)","Fail")))</f>
        <v/>
      </c>
      <c r="DT8" s="28">
        <f>'District D'!$R$16+'District D'!$S$16</f>
        <v>0</v>
      </c>
      <c r="DU8" s="28">
        <f>'District D'!$E$16</f>
        <v>0</v>
      </c>
      <c r="DV8" s="108">
        <f t="shared" si="36"/>
        <v>0</v>
      </c>
      <c r="DW8" s="28">
        <f>'District D'!$X$16</f>
        <v>0</v>
      </c>
      <c r="DY8" s="28">
        <f>'District D'!$D$17</f>
        <v>0</v>
      </c>
      <c r="DZ8" s="108">
        <f t="shared" si="37"/>
        <v>0</v>
      </c>
      <c r="EA8" s="29" t="str">
        <f>IF('District D'!$B$17="","",IF($DY8&gt;=$DZ8,"Pass",IF($DY8&gt;=($DZ8-'District D'!$H$17-'District D'!$I$17),"Pass With Exemption(s)","Fail")))</f>
        <v/>
      </c>
      <c r="EB8" s="28">
        <f>'District D'!$F$17</f>
        <v>0</v>
      </c>
      <c r="EC8" s="108">
        <f t="shared" si="38"/>
        <v>0</v>
      </c>
      <c r="ED8" s="108">
        <f t="shared" si="39"/>
        <v>0</v>
      </c>
      <c r="EE8" s="29" t="str">
        <f>IF('District D'!$B$17="","",IF($EB8&gt;=$EC8,"Pass",IF($EB8&gt;=($EC8-(('District D'!$H$17-'District D'!$I$17)/$ED8)),"Pass With Exemption(s)","Fail")))</f>
        <v/>
      </c>
      <c r="EF8" s="28">
        <f>'District D'!$H$17+'District D'!$I$17</f>
        <v>0</v>
      </c>
      <c r="EG8" s="28">
        <f>'District D'!$O$17</f>
        <v>0</v>
      </c>
      <c r="EH8" s="108">
        <f t="shared" si="40"/>
        <v>0</v>
      </c>
      <c r="EI8" s="29" t="str">
        <f>IF('District D'!$B$17="","",IF($EG8&gt;=$EH8,"Pass",IF($EG8&gt;=($EH8-'District D'!$R$17-'District D'!$S$17),"Pass With Exemption(s)","Fail")))</f>
        <v/>
      </c>
      <c r="EJ8" s="28">
        <f>'District D'!$P$17</f>
        <v>0</v>
      </c>
      <c r="EK8" s="108">
        <f t="shared" si="41"/>
        <v>0</v>
      </c>
      <c r="EL8" s="29" t="str">
        <f>IF('District D'!$B$17="","",IF($EJ8&gt;=$EK8,"Pass",IF($EJ8&gt;=($EK8-(('District D'!$R$17-'District D'!$S$17)/$EO8)),"Pass With Exemption(s)","Fail")))</f>
        <v/>
      </c>
      <c r="EM8" s="28">
        <f>'District D'!$R$17+'District D'!$S$17</f>
        <v>0</v>
      </c>
      <c r="EN8" s="28">
        <f>'District D'!$E$17</f>
        <v>0</v>
      </c>
      <c r="EO8" s="108">
        <f t="shared" si="42"/>
        <v>0</v>
      </c>
      <c r="EP8" s="28">
        <f>'District D'!$X$17</f>
        <v>0</v>
      </c>
      <c r="ER8" s="28">
        <f>'District D'!$D$18</f>
        <v>0</v>
      </c>
      <c r="ES8" s="108">
        <f t="shared" si="43"/>
        <v>0</v>
      </c>
      <c r="ET8" s="29" t="str">
        <f>IF('District D'!$B$18="","",IF($ER8&gt;=$ES8,"Pass",IF($ER8&gt;=($ES8-'District D'!$H$18-'District D'!$I$18),"Pass With Exemption(s)","Fail")))</f>
        <v/>
      </c>
      <c r="EU8" s="28">
        <f>'District D'!$F$18</f>
        <v>0</v>
      </c>
      <c r="EV8" s="108">
        <f t="shared" si="44"/>
        <v>0</v>
      </c>
      <c r="EW8" s="108">
        <f t="shared" si="45"/>
        <v>0</v>
      </c>
      <c r="EX8" s="29" t="str">
        <f>IF('District D'!$B$18="","",IF($EU8&gt;=$EV8,"Pass",IF($EU8&gt;=($EV8-(('District D'!$H$18-'District D'!$I$18)/$EW8)),"Pass With Exemption(s)","Fail")))</f>
        <v/>
      </c>
      <c r="EY8" s="28">
        <f>'District D'!$H$18+'District D'!$I$18</f>
        <v>0</v>
      </c>
      <c r="EZ8" s="28">
        <f>'District D'!$O$18</f>
        <v>0</v>
      </c>
      <c r="FA8" s="108">
        <f t="shared" si="46"/>
        <v>0</v>
      </c>
      <c r="FB8" s="29" t="str">
        <f>IF('District D'!$B$18="","",IF($EZ8&gt;=$FA8,"Pass",IF($EZ8&gt;=($FA8-'District D'!$R$18-'District D'!$S$18),"Pass With Exemption(s)","Fail")))</f>
        <v/>
      </c>
      <c r="FC8" s="28">
        <f>'District D'!$P$18</f>
        <v>0</v>
      </c>
      <c r="FD8" s="108">
        <f t="shared" si="47"/>
        <v>0</v>
      </c>
      <c r="FE8" s="29" t="str">
        <f>IF('District D'!$B$18="","",IF($FC8&gt;=$FD8,"Pass",IF($FC8&gt;=($FD8-(('District D'!$R$18-'District D'!$S$18)/$FH8)),"Pass With Exemption(s)","Fail")))</f>
        <v/>
      </c>
      <c r="FF8" s="28">
        <f>'District D'!$R$18+'District D'!$S$18</f>
        <v>0</v>
      </c>
      <c r="FG8" s="28">
        <f>'District D'!$E$18</f>
        <v>0</v>
      </c>
      <c r="FH8" s="108">
        <f t="shared" si="48"/>
        <v>0</v>
      </c>
      <c r="FI8" s="28">
        <f>'District D'!$X$18</f>
        <v>0</v>
      </c>
      <c r="FK8" s="28">
        <f>'District D'!$D$19</f>
        <v>0</v>
      </c>
      <c r="FL8" s="108">
        <f t="shared" si="49"/>
        <v>0</v>
      </c>
      <c r="FM8" s="29" t="str">
        <f>IF('District D'!$B$19="","",IF($FK8&gt;=$FL8,"Pass",IF($FK8&gt;=($FL8-'District D'!$H$19-'District D'!$I$19),"Pass With Exemption(s)","Fail")))</f>
        <v/>
      </c>
      <c r="FN8" s="28">
        <f>'District D'!$F$19</f>
        <v>0</v>
      </c>
      <c r="FO8" s="108">
        <f t="shared" si="50"/>
        <v>0</v>
      </c>
      <c r="FP8" s="108">
        <f t="shared" si="51"/>
        <v>0</v>
      </c>
      <c r="FQ8" s="29" t="str">
        <f>IF('District D'!$B$19="","",IF($FN8&gt;=$FO8,"Pass",IF($FN8&gt;=($FO8-(('District D'!$H$19-'District D'!$I$19)/$FP8)),"Pass With Exemption(s)","Fail")))</f>
        <v/>
      </c>
      <c r="FR8" s="28">
        <f>'District D'!$H$19+'District D'!$I$19</f>
        <v>0</v>
      </c>
      <c r="FS8" s="28">
        <f>'District D'!$O$19</f>
        <v>0</v>
      </c>
      <c r="FT8" s="108">
        <f t="shared" si="52"/>
        <v>0</v>
      </c>
      <c r="FU8" s="29" t="str">
        <f>IF('District D'!$B$19="","",IF($FS8&gt;=$FT8,"Pass",IF($FS8&gt;=($FT8-'District D'!$R$19-'District D'!$S$19),"Pass With Exemption(s)","Fail")))</f>
        <v/>
      </c>
      <c r="FV8" s="28">
        <f>'District D'!$P$19</f>
        <v>0</v>
      </c>
      <c r="FW8" s="108">
        <f t="shared" si="53"/>
        <v>0</v>
      </c>
      <c r="FX8" s="29" t="str">
        <f>IF('District D'!$B$19="","",IF($FV8&gt;=$FW8,"Pass",IF($FV8&gt;=($FW8-(('District D'!$R$19-'District D'!$S$19)/$GA8)),"Pass With Exemption(s)","Fail")))</f>
        <v/>
      </c>
      <c r="FY8" s="28">
        <f>'District D'!$R$19+'District D'!$S$19</f>
        <v>0</v>
      </c>
      <c r="FZ8" s="28">
        <f>'District D'!$E$19</f>
        <v>0</v>
      </c>
      <c r="GA8" s="108">
        <f t="shared" si="54"/>
        <v>0</v>
      </c>
      <c r="GB8" s="28">
        <f>'District D'!$X$19</f>
        <v>0</v>
      </c>
      <c r="GD8" s="28">
        <f>'District D'!$D$20</f>
        <v>0</v>
      </c>
      <c r="GE8" s="108">
        <f t="shared" si="55"/>
        <v>0</v>
      </c>
      <c r="GF8" s="29" t="str">
        <f>IF('District D'!$B$20="","",IF($GD8&gt;=$GE8,"Pass",IF($GD8&gt;=($GE8-'District D'!$H$20-'District D'!$I$20),"Pass With Exemption(s)","Fail")))</f>
        <v/>
      </c>
      <c r="GG8" s="28">
        <f>'District D'!$F$20</f>
        <v>0</v>
      </c>
      <c r="GH8" s="108">
        <f t="shared" si="56"/>
        <v>0</v>
      </c>
      <c r="GI8" s="108">
        <f t="shared" si="57"/>
        <v>0</v>
      </c>
      <c r="GJ8" s="29" t="str">
        <f>IF('District D'!$B$20="","",IF($GG8&gt;=$GH8,"Pass",IF($GG8&gt;=($GH8-(('District D'!$H$20-'District D'!$I$20)/$GI8)),"Pass With Exemption(s)","Fail")))</f>
        <v/>
      </c>
      <c r="GK8" s="28">
        <f>'District D'!$H$20+'District D'!$I$20</f>
        <v>0</v>
      </c>
      <c r="GL8" s="28">
        <f>'District D'!$O$20</f>
        <v>0</v>
      </c>
      <c r="GM8" s="108">
        <f t="shared" si="58"/>
        <v>0</v>
      </c>
      <c r="GN8" s="29" t="str">
        <f>IF('District D'!$B$20="","",IF($GL8&gt;=$GM8,"Pass",IF($GL8&gt;=($GM8-'District D'!$R$20-'District D'!$S$20),"Pass With Exemption(s)","Fail")))</f>
        <v/>
      </c>
      <c r="GO8" s="28">
        <f>'District D'!$P$20</f>
        <v>0</v>
      </c>
      <c r="GP8" s="108">
        <f t="shared" si="59"/>
        <v>0</v>
      </c>
      <c r="GQ8" s="29" t="str">
        <f>IF('District D'!$B$20="","",IF($GO8&gt;=$GP8,"Pass",IF($GO8&gt;=($GP8-(('District D'!$R$20-'District D'!$S$20)/$GT8)),"Pass With Exemption(s)","Fail")))</f>
        <v/>
      </c>
      <c r="GR8" s="28">
        <f>'District D'!$R$20+'District D'!$S$20</f>
        <v>0</v>
      </c>
      <c r="GS8" s="28">
        <f>'District D'!$E$20</f>
        <v>0</v>
      </c>
      <c r="GT8" s="108">
        <f t="shared" si="60"/>
        <v>0</v>
      </c>
      <c r="GU8" s="28">
        <f>'District D'!$X$20</f>
        <v>0</v>
      </c>
      <c r="GW8" s="28">
        <f>'District D'!$D$21</f>
        <v>0</v>
      </c>
      <c r="GX8" s="108">
        <f t="shared" si="61"/>
        <v>0</v>
      </c>
      <c r="GY8" s="29" t="str">
        <f>IF('District D'!$B$21="","",IF($GW8&gt;=$GX8,"Pass",IF($GW8&gt;=($GX8-'District D'!$H$21-'District D'!$I$21),"Pass With Exemption(s)","Fail")))</f>
        <v/>
      </c>
      <c r="GZ8" s="28">
        <f>'District D'!$F$21</f>
        <v>0</v>
      </c>
      <c r="HA8" s="108">
        <f t="shared" si="62"/>
        <v>0</v>
      </c>
      <c r="HB8" s="108">
        <f t="shared" si="0"/>
        <v>0</v>
      </c>
      <c r="HC8" s="29" t="str">
        <f>IF('District D'!$B$21="","",IF($GZ8&gt;=$HA8,"Pass",IF($GZ8&gt;=($HA8-(('District D'!$H$21-'District D'!$I$21)/$HB8)),"Pass With Exemption(s)","Fail")))</f>
        <v/>
      </c>
      <c r="HD8" s="28">
        <f>'District D'!$H$21+'District D'!$I$21</f>
        <v>0</v>
      </c>
      <c r="HE8" s="28">
        <f>'District D'!$O$21</f>
        <v>0</v>
      </c>
      <c r="HF8" s="108">
        <f t="shared" si="63"/>
        <v>0</v>
      </c>
      <c r="HG8" s="29" t="str">
        <f>IF('District D'!$B$21="","",IF($HE8&gt;=$HF8,"Pass",IF($HE8&gt;=($HF8-'District D'!$R$21-'District D'!$S$21),"Pass With Exemption(s)","Fail")))</f>
        <v/>
      </c>
      <c r="HH8" s="28">
        <f>'District D'!$P$21</f>
        <v>0</v>
      </c>
      <c r="HI8" s="108">
        <f t="shared" si="64"/>
        <v>0</v>
      </c>
      <c r="HJ8" s="29" t="str">
        <f>IF('District D'!$B$21="","",IF($HH8&gt;=$HI8,"Pass",IF($HH8&gt;=($HI8-(('District D'!$R$21-'District D'!$S$21)/$HM8)),"Pass With Exemption(s)","Fail")))</f>
        <v/>
      </c>
      <c r="HK8" s="28">
        <f>'District D'!$R$21+'District D'!$S$21</f>
        <v>0</v>
      </c>
      <c r="HL8" s="28">
        <f>'District D'!$E$21</f>
        <v>0</v>
      </c>
      <c r="HM8" s="108">
        <f t="shared" si="65"/>
        <v>0</v>
      </c>
      <c r="HN8" s="28">
        <f>'District D'!$X$21</f>
        <v>0</v>
      </c>
      <c r="HP8" s="28">
        <f>'District D'!$D$22</f>
        <v>0</v>
      </c>
      <c r="HQ8" s="108">
        <f t="shared" si="66"/>
        <v>0</v>
      </c>
      <c r="HR8" s="29" t="str">
        <f>IF('District D'!$B$22="","",IF($HP8&gt;=$HQ8,"Pass",IF($HP8&gt;=($HQ8-'District D'!$H$22-'District D'!$I$22),"Pass With Exemption(s)","Fail")))</f>
        <v/>
      </c>
      <c r="HS8" s="28">
        <f>'District D'!$F$22</f>
        <v>0</v>
      </c>
      <c r="HT8" s="108">
        <f t="shared" si="67"/>
        <v>0</v>
      </c>
      <c r="HU8" s="108">
        <f t="shared" si="68"/>
        <v>0</v>
      </c>
      <c r="HV8" s="29" t="str">
        <f>IF('District D'!$B$22="","",IF($HS8&gt;=$HT8,"Pass",IF($HS8&gt;=($HT8-(('District D'!$H$22-'District D'!$I$22)/$HU8)),"Pass With Exemption(s)","Fail")))</f>
        <v/>
      </c>
      <c r="HW8" s="28">
        <f>'District D'!$H$22+'District D'!$I$22</f>
        <v>0</v>
      </c>
      <c r="HX8" s="28">
        <f>'District D'!$O$22</f>
        <v>0</v>
      </c>
      <c r="HY8" s="108">
        <f t="shared" si="69"/>
        <v>0</v>
      </c>
      <c r="HZ8" s="29" t="str">
        <f>IF('District D'!$B$22="","",IF($HX8&gt;=$HY8,"Pass",IF($HX8&gt;=($HY8-'District D'!$R$22-'District D'!$S$22),"Pass With Exemption(s)","Fail")))</f>
        <v/>
      </c>
      <c r="IA8" s="28">
        <f>'District D'!$P$22</f>
        <v>0</v>
      </c>
      <c r="IB8" s="108">
        <f t="shared" si="70"/>
        <v>0</v>
      </c>
      <c r="IC8" s="29" t="str">
        <f>IF('District D'!$B$22="","",IF($IA8&gt;=$IB8,"Pass",IF($IA8&gt;=($IB8-(('District D'!$R$22-'District D'!$S$22)/$IF8)),"Pass With Exemption(s)","Fail")))</f>
        <v/>
      </c>
      <c r="ID8" s="28">
        <f>'District D'!$R$22+'District D'!$S$22</f>
        <v>0</v>
      </c>
      <c r="IE8" s="28">
        <f>'District D'!$E$22</f>
        <v>0</v>
      </c>
      <c r="IF8" s="108">
        <f t="shared" si="71"/>
        <v>0</v>
      </c>
      <c r="IG8" s="28">
        <f>'District D'!$X$22</f>
        <v>0</v>
      </c>
      <c r="II8" s="28">
        <f>'District D'!$D$23</f>
        <v>0</v>
      </c>
      <c r="IJ8" s="108">
        <f t="shared" si="72"/>
        <v>0</v>
      </c>
      <c r="IK8" s="29" t="str">
        <f>IF('District D'!$B$23="","",IF($II8&gt;=$IJ8,"Pass",IF($II8&gt;=($IJ8-'District D'!$H$23-'District D'!$I$23),"Pass With Exemption(s)","Fail")))</f>
        <v/>
      </c>
      <c r="IL8" s="28">
        <f>'District D'!$F$23</f>
        <v>0</v>
      </c>
      <c r="IM8" s="108">
        <f t="shared" si="73"/>
        <v>0</v>
      </c>
      <c r="IN8" s="108">
        <f t="shared" si="74"/>
        <v>0</v>
      </c>
      <c r="IO8" s="29" t="str">
        <f>IF('District D'!$B$23="","",IF($IL8&gt;=$IM8,"Pass",IF($IL8&gt;=($IM8-(('District D'!$H$23-'District D'!$I$23)/$IN8)),"Pass With Exemption(s)","Fail")))</f>
        <v/>
      </c>
      <c r="IP8" s="28">
        <f>'District D'!$H$23+'District D'!$I$23</f>
        <v>0</v>
      </c>
      <c r="IQ8" s="28">
        <f>'District D'!$O$23</f>
        <v>0</v>
      </c>
      <c r="IR8" s="108">
        <f t="shared" si="75"/>
        <v>0</v>
      </c>
      <c r="IS8" s="29" t="str">
        <f>IF('District D'!$B$23="","",IF($IQ8&gt;=$IR8,"Pass",IF($IQ8&gt;=($IR8-'District D'!$R$23-'District D'!$S$23),"Pass With Exemption(s)","Fail")))</f>
        <v/>
      </c>
      <c r="IT8" s="28">
        <f>'District D'!$P$23</f>
        <v>0</v>
      </c>
      <c r="IU8" s="108">
        <f t="shared" si="76"/>
        <v>0</v>
      </c>
      <c r="IV8" s="29" t="str">
        <f>IF('District D'!$B$23="","",IF($IT8&gt;=$IU8,"Pass",IF($IT8&gt;=($IU8-(('District D'!$R$23-'District D'!$S$23)/$IY8)),"Pass With Exemption(s)","Fail")))</f>
        <v/>
      </c>
      <c r="IW8" s="28">
        <f>'District D'!$R$23+'District D'!$S$23</f>
        <v>0</v>
      </c>
      <c r="IX8" s="28">
        <f>'District D'!$E$23</f>
        <v>0</v>
      </c>
      <c r="IY8" s="108">
        <f t="shared" si="77"/>
        <v>0</v>
      </c>
      <c r="IZ8" s="28">
        <f>'District D'!$X$23</f>
        <v>0</v>
      </c>
      <c r="JB8" s="28">
        <f>'District D'!$D$24</f>
        <v>0</v>
      </c>
      <c r="JC8" s="108">
        <f t="shared" si="78"/>
        <v>0</v>
      </c>
      <c r="JD8" s="29" t="str">
        <f>IF('District D'!$B$24="","",IF($JB8&gt;=$JC8,"Pass",IF($JB8&gt;=($JB8-'District D'!$H$24-'District D'!$I$24),"Pass With Exemption(s)","Fail")))</f>
        <v/>
      </c>
      <c r="JE8" s="28">
        <f>'District D'!$F$24</f>
        <v>0</v>
      </c>
      <c r="JF8" s="108">
        <f t="shared" si="79"/>
        <v>0</v>
      </c>
      <c r="JG8" s="108">
        <f t="shared" si="80"/>
        <v>0</v>
      </c>
      <c r="JH8" s="29" t="str">
        <f>IF('District D'!$B$24="","",IF($JE8&gt;=$JF8,"Pass",IF($JE8&gt;=($JF8-(('District D'!$H$24-'District D'!$I$24)/$JG8)),"Pass With Exemption(s)","Fail")))</f>
        <v/>
      </c>
      <c r="JI8" s="28">
        <f>'District D'!$H$24+'District D'!$I$24</f>
        <v>0</v>
      </c>
      <c r="JJ8" s="28">
        <f>'District D'!$O$24</f>
        <v>0</v>
      </c>
      <c r="JK8" s="108">
        <f t="shared" si="81"/>
        <v>0</v>
      </c>
      <c r="JL8" s="29" t="str">
        <f>IF('District D'!$B$24="","",IF($JJ8&gt;=$JK8,"Pass",IF($JJ8&gt;=($JK8-'District D'!$R$24-'District D'!$S$24),"Pass With Exemption(s)","Fail")))</f>
        <v/>
      </c>
      <c r="JM8" s="28">
        <f>'District D'!$P$24</f>
        <v>0</v>
      </c>
      <c r="JN8" s="108">
        <f t="shared" si="82"/>
        <v>0</v>
      </c>
      <c r="JO8" s="29" t="str">
        <f>IF('District D'!$B$24="","",IF($JM8&gt;=$JN8,"Pass",IF($JM8&gt;=($JN8-(('District D'!$R$24-'District D'!$S$24)/$JR8)),"Pass With Exemption(s)","Fail")))</f>
        <v/>
      </c>
      <c r="JP8" s="28">
        <f>'District D'!$R$24+'District D'!$S$24</f>
        <v>0</v>
      </c>
      <c r="JQ8" s="28">
        <f>'District D'!$E$24</f>
        <v>0</v>
      </c>
      <c r="JR8" s="108">
        <f t="shared" si="83"/>
        <v>0</v>
      </c>
      <c r="JS8" s="28">
        <f>'District D'!$X$24</f>
        <v>0</v>
      </c>
      <c r="JU8" s="28">
        <f>'District D'!$D$25</f>
        <v>0</v>
      </c>
      <c r="JV8" s="108">
        <f t="shared" si="84"/>
        <v>0</v>
      </c>
      <c r="JW8" s="29" t="str">
        <f>IF('District D'!$B$25="","",IF($JU8&gt;=$JV8,"Pass",IF($JU8&gt;=($JV8-'District D'!$H$25-'District D'!$I$25),"Pass With Exemption(s)","Fail")))</f>
        <v/>
      </c>
      <c r="JX8" s="28">
        <f>'District D'!$F$25</f>
        <v>0</v>
      </c>
      <c r="JY8" s="108">
        <f t="shared" si="85"/>
        <v>0</v>
      </c>
      <c r="JZ8" s="108">
        <f t="shared" si="86"/>
        <v>0</v>
      </c>
      <c r="KA8" s="29" t="str">
        <f>IF('District D'!$B$25="","",IF($JX8&gt;=$JY8,"Pass",IF($JX8&gt;=($JY8-(('District D'!$H$25-'District D'!$I$25)/$JZ8)),"Pass With Exemption(s)","Fail")))</f>
        <v/>
      </c>
      <c r="KB8" s="28">
        <f>'District D'!$H$25+'District D'!$I$25</f>
        <v>0</v>
      </c>
      <c r="KC8" s="28">
        <f>'District D'!$O$25</f>
        <v>0</v>
      </c>
      <c r="KD8" s="108">
        <f t="shared" si="87"/>
        <v>0</v>
      </c>
      <c r="KE8" s="29" t="str">
        <f>IF('District D'!$B$25="","",IF($KC8&gt;=$KD8,"Pass",IF($KC8&gt;=($KD8-'District D'!$R$25-'District D'!$S$25),"Pass With Exemption(s)","Fail")))</f>
        <v/>
      </c>
      <c r="KF8" s="28">
        <f>'District D'!$P$25</f>
        <v>0</v>
      </c>
      <c r="KG8" s="108">
        <f t="shared" si="88"/>
        <v>0</v>
      </c>
      <c r="KH8" s="29" t="str">
        <f>IF('District D'!$B$25="","",IF($KF8&gt;=$KG8,"Pass",IF($KF8&gt;=($KG8-(('District D'!$R$25-'District D'!$S$25)/$KK8)),"Pass With Exemption(s)","Fail")))</f>
        <v/>
      </c>
      <c r="KI8" s="28">
        <f>'District D'!$R$25+'District D'!$S$25</f>
        <v>0</v>
      </c>
      <c r="KJ8" s="28">
        <f>'District D'!$E$25</f>
        <v>0</v>
      </c>
      <c r="KK8" s="108">
        <f t="shared" si="89"/>
        <v>0</v>
      </c>
      <c r="KL8" s="28">
        <f>'District D'!$X$25</f>
        <v>0</v>
      </c>
    </row>
    <row r="9" spans="1:299" x14ac:dyDescent="0.3">
      <c r="A9" s="30">
        <f>'District E'!$B$3</f>
        <v>0</v>
      </c>
      <c r="B9" s="28">
        <f>'District E'!$D$10</f>
        <v>0</v>
      </c>
      <c r="C9" s="29" t="str">
        <f>IF('District E'!$B$10="","",IF('District E'!$H$10&gt;0,"Pass With Exemption(s)","Pass"))</f>
        <v/>
      </c>
      <c r="D9" s="28">
        <f>'District E'!$F$10</f>
        <v>0</v>
      </c>
      <c r="E9" s="29" t="str">
        <f>IF('District E'!$B$10="","",IF('District E'!$H$10&gt;0,"Pass With Exemption(s)","Pass"))</f>
        <v/>
      </c>
      <c r="F9" s="28">
        <f>'District E'!$H$10+'District E'!$I$10</f>
        <v>0</v>
      </c>
      <c r="G9" s="28">
        <f>'District E'!$O$10</f>
        <v>0</v>
      </c>
      <c r="H9" s="29" t="str">
        <f>IF('District E'!$B$10="","",IF('District E'!$R$10&gt;0,"Pass With Exemption(s)","Pass"))</f>
        <v/>
      </c>
      <c r="I9" s="28">
        <f>'District E'!$P$10</f>
        <v>0</v>
      </c>
      <c r="J9" s="29" t="str">
        <f>IF('District E'!$B$10="","",IF('District E'!$R$10&gt;0,"Pass With Exemption(s)","Pass"))</f>
        <v/>
      </c>
      <c r="K9" s="28">
        <f>'District E'!$R$10+'District E'!$S$10</f>
        <v>0</v>
      </c>
      <c r="L9" s="28">
        <f>'District E'!$E$10</f>
        <v>0</v>
      </c>
      <c r="M9" s="28">
        <f>'District E'!$X$10</f>
        <v>0</v>
      </c>
      <c r="O9" s="28">
        <f>'District E'!$D$11</f>
        <v>0</v>
      </c>
      <c r="P9" s="108">
        <f t="shared" si="1"/>
        <v>0</v>
      </c>
      <c r="Q9" s="29" t="str">
        <f>IF('District E'!$B$11="","",IF($O9&gt;=$P9,"Pass",IF($O9&gt;=($P9-'District E'!$H$11-'District E'!$I$11),"Pass With Exemption(s)","Fail")))</f>
        <v/>
      </c>
      <c r="R9" s="28">
        <f>'District E'!$F$11</f>
        <v>0</v>
      </c>
      <c r="S9" s="108">
        <f t="shared" si="2"/>
        <v>0</v>
      </c>
      <c r="T9" s="108">
        <f t="shared" si="3"/>
        <v>0</v>
      </c>
      <c r="U9" s="29" t="str">
        <f>IF('District E'!$B$11="","",IF($R9&gt;=$S9,"Pass",IF($R9&gt;=($S9-(('District E'!$H$11-'District E'!$I$11)/$T9)),"Pass With Exemption(s)","Fail")))</f>
        <v/>
      </c>
      <c r="V9" s="28">
        <f>'District E'!$H$11+'District E'!$I$11</f>
        <v>0</v>
      </c>
      <c r="W9" s="28">
        <f>'District E'!$O$11</f>
        <v>0</v>
      </c>
      <c r="X9" s="108">
        <f t="shared" si="4"/>
        <v>0</v>
      </c>
      <c r="Y9" s="29" t="str">
        <f>IF('District E'!$B$11="","",IF($W9&gt;=$X9,"Pass",IF($W9&gt;=($X9-'District E'!$R$11-'District E'!$S$11),"Pass With Exemption(s)","Fail")))</f>
        <v/>
      </c>
      <c r="Z9" s="28">
        <f>'District E'!$P$11</f>
        <v>0</v>
      </c>
      <c r="AA9" s="108">
        <f t="shared" si="5"/>
        <v>0</v>
      </c>
      <c r="AB9" s="29" t="str">
        <f>IF('District E'!$B$11="","",IF($Z9&gt;=$AA9,"Pass",IF($Z9&gt;=($AA9-(('District E'!$R$11-'District E'!$S$11)/$AE9)),"Pass With Exemption(s)","Fail")))</f>
        <v/>
      </c>
      <c r="AC9" s="28">
        <f>'District E'!$R$11+'District E'!$S$11</f>
        <v>0</v>
      </c>
      <c r="AD9" s="28">
        <f>'District E'!$E$11</f>
        <v>0</v>
      </c>
      <c r="AE9" s="108">
        <f t="shared" si="6"/>
        <v>0</v>
      </c>
      <c r="AF9" s="28">
        <f>'District E'!$X$11</f>
        <v>0</v>
      </c>
      <c r="AH9" s="28">
        <f>'District E'!$D$12</f>
        <v>0</v>
      </c>
      <c r="AI9" s="108">
        <f t="shared" si="7"/>
        <v>0</v>
      </c>
      <c r="AJ9" s="29" t="str">
        <f>IF('District E'!$B$12="","",IF($AH9&gt;=$AI9,"Pass",IF($AH9&gt;=($AI9-'District E'!$H$12-'District E'!$I$12),"Pass With Exemption(s)","Fail")))</f>
        <v/>
      </c>
      <c r="AK9" s="28">
        <f>'District E'!$F$12</f>
        <v>0</v>
      </c>
      <c r="AL9" s="108">
        <f t="shared" si="8"/>
        <v>0</v>
      </c>
      <c r="AM9" s="108">
        <f t="shared" si="9"/>
        <v>0</v>
      </c>
      <c r="AN9" s="29" t="str">
        <f>IF('District E'!$B$12="","",IF($AK9&gt;=$AL9,"Pass",IF($AK9&gt;=($AL9-(('District E'!$H$12-'District E'!$I$12)/$AM9)),"Pass With Exemption(s)","Fail")))</f>
        <v/>
      </c>
      <c r="AO9" s="28">
        <f>'District E'!$H$12+'District E'!$I$12</f>
        <v>0</v>
      </c>
      <c r="AP9" s="28">
        <f>'District E'!$O$12</f>
        <v>0</v>
      </c>
      <c r="AQ9" s="108">
        <f t="shared" si="10"/>
        <v>0</v>
      </c>
      <c r="AR9" s="29" t="str">
        <f>IF('District E'!$B$12="","",IF($AP9&gt;=$AQ9,"Pass",IF($AP9&gt;=($AQ9-'District E'!$R$12-'District E'!$S$12),"Pass With Exemption(s)","Fail")))</f>
        <v/>
      </c>
      <c r="AS9" s="28">
        <f>'District E'!$P$12</f>
        <v>0</v>
      </c>
      <c r="AT9" s="108">
        <f t="shared" si="11"/>
        <v>0</v>
      </c>
      <c r="AU9" s="29" t="str">
        <f>IF('District E'!$B$12="","",IF($AS9&gt;=$AT9,"Pass",IF($AS9&gt;=($AT9-(('District E'!$R$12-'District E'!$S$12)/$AX9)),"Pass With Exemption(s)","Fail")))</f>
        <v/>
      </c>
      <c r="AV9" s="28">
        <f>'District E'!$R$12+'District E'!$S$12</f>
        <v>0</v>
      </c>
      <c r="AW9" s="28">
        <f>'District E'!$E$12</f>
        <v>0</v>
      </c>
      <c r="AX9" s="108">
        <f t="shared" si="12"/>
        <v>0</v>
      </c>
      <c r="AY9" s="28">
        <f>'District E'!$X$12</f>
        <v>0</v>
      </c>
      <c r="BA9" s="28">
        <f>'District E'!$D$13</f>
        <v>0</v>
      </c>
      <c r="BB9" s="108">
        <f t="shared" si="13"/>
        <v>0</v>
      </c>
      <c r="BC9" s="29" t="str">
        <f>IF('District E'!$B$13="","",IF($BA9&gt;=$BB9,"Pass",IF($BA9&gt;=($BB9-'District E'!$H$13-'District E'!$I$13),"Pass With Exemption(s)","Fail")))</f>
        <v/>
      </c>
      <c r="BD9" s="28">
        <f>'District E'!$F$13</f>
        <v>0</v>
      </c>
      <c r="BE9" s="108">
        <f t="shared" si="14"/>
        <v>0</v>
      </c>
      <c r="BF9" s="108">
        <f t="shared" si="15"/>
        <v>0</v>
      </c>
      <c r="BG9" s="29" t="str">
        <f>IF('District E'!$B$13="","",IF($BD9&gt;=$BE9,"Pass",IF($BD9&gt;=($BE9-(('District E'!$H$13-'District E'!$I$13)/$BF9)),"Pass With Exemption(s)","Fail")))</f>
        <v/>
      </c>
      <c r="BH9" s="28">
        <f>'District E'!$H$13+'District E'!$I$13</f>
        <v>0</v>
      </c>
      <c r="BI9" s="28">
        <f>'District E'!$O$13</f>
        <v>0</v>
      </c>
      <c r="BJ9" s="108">
        <f t="shared" si="16"/>
        <v>0</v>
      </c>
      <c r="BK9" s="29" t="str">
        <f>IF('District E'!$B$13="","",IF($BI9&gt;=$BJ9,"Pass",IF($BI9&gt;=($BJ9-'District E'!$R$13-'District E'!$S$13),"Pass With Exemption(s)","Fail")))</f>
        <v/>
      </c>
      <c r="BL9" s="28">
        <f>'District E'!$P$13</f>
        <v>0</v>
      </c>
      <c r="BM9" s="108">
        <f t="shared" si="17"/>
        <v>0</v>
      </c>
      <c r="BN9" s="29" t="str">
        <f>IF('District E'!$B$13="","",IF($BL9&gt;=$BM9,"Pass",IF($BL9&gt;=($BM9-(('District E'!$R$13-'District E'!$S$13)/$BQ9)),"Pass With Exemption(s)","Fail")))</f>
        <v/>
      </c>
      <c r="BO9" s="28">
        <f>'District E'!$R$13+'District E'!$S$13</f>
        <v>0</v>
      </c>
      <c r="BP9" s="28">
        <f>'District E'!$E$13</f>
        <v>0</v>
      </c>
      <c r="BQ9" s="108">
        <f t="shared" si="18"/>
        <v>0</v>
      </c>
      <c r="BR9" s="28">
        <f>'District E'!$X$13</f>
        <v>0</v>
      </c>
      <c r="BT9" s="28">
        <f>'District E'!$D$14</f>
        <v>0</v>
      </c>
      <c r="BU9" s="108">
        <f t="shared" si="19"/>
        <v>0</v>
      </c>
      <c r="BV9" s="29" t="str">
        <f>IF('District E'!$B$14="","",IF($BT9&gt;=$BU9,"Pass",IF($BT9&gt;=($BU9-'District E'!$H$14-'District E'!$I$14),"Pass With Exemption(s)","Fail")))</f>
        <v/>
      </c>
      <c r="BW9" s="28">
        <f>'District E'!$F$14</f>
        <v>0</v>
      </c>
      <c r="BX9" s="108">
        <f t="shared" si="20"/>
        <v>0</v>
      </c>
      <c r="BY9" s="108">
        <f t="shared" si="21"/>
        <v>0</v>
      </c>
      <c r="BZ9" s="29" t="str">
        <f>IF('District E'!$B$14="","",IF($BW9&gt;=$BX9,"Pass",IF($BW9&gt;=($BX9-(('District E'!$H$14-'District E'!$I$14)/$BY9)),"Pass With Exemption(s)","Fail")))</f>
        <v/>
      </c>
      <c r="CA9" s="28">
        <f>'District E'!$H$14+'District E'!$I$14</f>
        <v>0</v>
      </c>
      <c r="CB9" s="28">
        <f>'District E'!$O$14</f>
        <v>0</v>
      </c>
      <c r="CC9" s="108">
        <f t="shared" si="22"/>
        <v>0</v>
      </c>
      <c r="CD9" s="29" t="str">
        <f>IF('District E'!$B$14="","",IF($CB9&gt;=$CC9,"Pass",IF($CB9&gt;=($CC9-'District E'!$R$14-'District E'!$S$14),"Pass With Exemption(s)","Fail")))</f>
        <v/>
      </c>
      <c r="CE9" s="28">
        <f>'District E'!$P$14</f>
        <v>0</v>
      </c>
      <c r="CF9" s="108">
        <f t="shared" si="23"/>
        <v>0</v>
      </c>
      <c r="CG9" s="29" t="str">
        <f>IF('District E'!$B$14="","",IF($CE9&gt;=$CF9,"Pass",IF($CE9&gt;=($CF9-(('District E'!$R$14-'District E'!$S$14)/$CJ9)),"Pass With Exemption(s)","Fail")))</f>
        <v/>
      </c>
      <c r="CH9" s="28">
        <f>'District E'!$R$14+'District E'!$S$14</f>
        <v>0</v>
      </c>
      <c r="CI9" s="28">
        <f>'District E'!$E$14</f>
        <v>0</v>
      </c>
      <c r="CJ9" s="108">
        <f t="shared" si="24"/>
        <v>0</v>
      </c>
      <c r="CK9" s="28">
        <f>'District E'!$X$14</f>
        <v>0</v>
      </c>
      <c r="CM9" s="28">
        <f>'District E'!$D$15</f>
        <v>0</v>
      </c>
      <c r="CN9" s="108">
        <f t="shared" si="25"/>
        <v>0</v>
      </c>
      <c r="CO9" s="29" t="str">
        <f>IF('District E'!$B$15="","",IF($CM9&gt;=$CN9,"Pass",IF($CM9&gt;=($CN9-'District E'!$H$15-'District E'!$I$15),"Pass With Exemption(s)","Fail")))</f>
        <v/>
      </c>
      <c r="CP9" s="28">
        <f>'District E'!$F$15</f>
        <v>0</v>
      </c>
      <c r="CQ9" s="108">
        <f t="shared" si="26"/>
        <v>0</v>
      </c>
      <c r="CR9" s="108">
        <f t="shared" si="27"/>
        <v>0</v>
      </c>
      <c r="CS9" s="29" t="str">
        <f>IF('District E'!$B$15="","",IF($CP9&gt;=$CQ9,"Pass",IF($CP9&gt;=($CQ9-(('District E'!$H$15-'District E'!$I$15)/$CR9)),"Pass With Exemption(s)","Fail")))</f>
        <v/>
      </c>
      <c r="CT9" s="28">
        <f>'District E'!$H$15+'District E'!$I$15</f>
        <v>0</v>
      </c>
      <c r="CU9" s="28">
        <f>'District E'!$O$15</f>
        <v>0</v>
      </c>
      <c r="CV9" s="108">
        <f t="shared" si="28"/>
        <v>0</v>
      </c>
      <c r="CW9" s="29" t="str">
        <f>IF('District E'!$B$15="","",IF($CU9&gt;=$CV9,"Pass",IF($CU9&gt;=($CV9-'District E'!$R$15-'District E'!$S$15),"Pass With Exemption(s)","Fail")))</f>
        <v/>
      </c>
      <c r="CX9" s="28">
        <f>'District E'!$P$15</f>
        <v>0</v>
      </c>
      <c r="CY9" s="108">
        <f t="shared" si="29"/>
        <v>0</v>
      </c>
      <c r="CZ9" s="29" t="str">
        <f>IF('District E'!$B$15="","",IF($CX9&gt;=$CY9,"Pass",IF($CX9&gt;=($CY9-(('District E'!$R$15-'District E'!$S$15)/$DC9)),"Pass With Exemption(s)","Fail")))</f>
        <v/>
      </c>
      <c r="DA9" s="28">
        <f>'District E'!$R$15+'District E'!$S$15</f>
        <v>0</v>
      </c>
      <c r="DB9" s="28">
        <f>'District E'!$E$15</f>
        <v>0</v>
      </c>
      <c r="DC9" s="108">
        <f t="shared" si="30"/>
        <v>0</v>
      </c>
      <c r="DD9" s="28">
        <f>'District E'!$X$15</f>
        <v>0</v>
      </c>
      <c r="DF9" s="28">
        <f>'District E'!$D$16</f>
        <v>0</v>
      </c>
      <c r="DG9" s="108">
        <f t="shared" si="31"/>
        <v>0</v>
      </c>
      <c r="DH9" s="29" t="str">
        <f>IF('District E'!$B$16="","",IF($DF9&gt;=$DG9,"Pass",IF($DF9&gt;=($DG9-'District E'!$H$16-'District E'!$I$16),"Pass With Exemption(s)","Fail")))</f>
        <v/>
      </c>
      <c r="DI9" s="28">
        <f>'District E'!$F$16</f>
        <v>0</v>
      </c>
      <c r="DJ9" s="108">
        <f t="shared" si="32"/>
        <v>0</v>
      </c>
      <c r="DK9" s="108">
        <f t="shared" si="33"/>
        <v>0</v>
      </c>
      <c r="DL9" s="29" t="str">
        <f>IF('District E'!$B$16="","",IF($DI9&gt;=$DJ9,"Pass",IF($DI9&gt;=($DJ9-(('District E'!$H$16-'District E'!$I$16)/$DK9)),"Pass With Exemption(s)","Fail")))</f>
        <v/>
      </c>
      <c r="DM9" s="28">
        <f>'District E'!$H$16+'District E'!$I$16</f>
        <v>0</v>
      </c>
      <c r="DN9" s="28">
        <f>'District E'!$O$16</f>
        <v>0</v>
      </c>
      <c r="DO9" s="108">
        <f t="shared" si="34"/>
        <v>0</v>
      </c>
      <c r="DP9" s="29" t="str">
        <f>IF('District E'!$B$16="","",IF($DN9&gt;=$DO9,"Pass",IF($DN9&gt;=($DO9-'District E'!$R$16-'District E'!$S$16),"Pass With Exemption(s)","Fail")))</f>
        <v/>
      </c>
      <c r="DQ9" s="28">
        <f>'District E'!$P$16</f>
        <v>0</v>
      </c>
      <c r="DR9" s="108">
        <f t="shared" si="35"/>
        <v>0</v>
      </c>
      <c r="DS9" s="29" t="str">
        <f>IF('District E'!$B$16="","",IF($DQ9&gt;=$DR9,"Pass",IF($DQ9&gt;=($DR9-(('District E'!$R$16-'District E'!$S$16)/$DV9)),"Pass With Exemption(s)","Fail")))</f>
        <v/>
      </c>
      <c r="DT9" s="28">
        <f>'District E'!$R$16+'District E'!$S$16</f>
        <v>0</v>
      </c>
      <c r="DU9" s="28">
        <f>'District E'!$E$16</f>
        <v>0</v>
      </c>
      <c r="DV9" s="108">
        <f t="shared" si="36"/>
        <v>0</v>
      </c>
      <c r="DW9" s="28">
        <f>'District E'!$X$16</f>
        <v>0</v>
      </c>
      <c r="DY9" s="28">
        <f>'District E'!$D$17</f>
        <v>0</v>
      </c>
      <c r="DZ9" s="108">
        <f t="shared" si="37"/>
        <v>0</v>
      </c>
      <c r="EA9" s="29" t="str">
        <f>IF('District E'!$B$17="","",IF($DY9&gt;=$DZ9,"Pass",IF($DY9&gt;=($DZ9-'District E'!$H$17-'District E'!$I$17),"Pass With Exemption(s)","Fail")))</f>
        <v/>
      </c>
      <c r="EB9" s="28">
        <f>'District E'!$F$17</f>
        <v>0</v>
      </c>
      <c r="EC9" s="108">
        <f t="shared" si="38"/>
        <v>0</v>
      </c>
      <c r="ED9" s="108">
        <f t="shared" si="39"/>
        <v>0</v>
      </c>
      <c r="EE9" s="29" t="str">
        <f>IF('District E'!$B$17="","",IF($EB9&gt;=$EC9,"Pass",IF($EB9&gt;=($EC9-(('District E'!$H$17-'District E'!$I$17)/$ED9)),"Pass With Exemption(s)","Fail")))</f>
        <v/>
      </c>
      <c r="EF9" s="28">
        <f>'District E'!$H$17+'District E'!$I$17</f>
        <v>0</v>
      </c>
      <c r="EG9" s="28">
        <f>'District E'!$O$17</f>
        <v>0</v>
      </c>
      <c r="EH9" s="108">
        <f t="shared" si="40"/>
        <v>0</v>
      </c>
      <c r="EI9" s="29" t="str">
        <f>IF('District E'!$B$17="","",IF($EG9&gt;=$EH9,"Pass",IF($EG9&gt;=($EH9-'District E'!$R$17-'District E'!$S$17),"Pass With Exemption(s)","Fail")))</f>
        <v/>
      </c>
      <c r="EJ9" s="28">
        <f>'District E'!$P$17</f>
        <v>0</v>
      </c>
      <c r="EK9" s="108">
        <f t="shared" si="41"/>
        <v>0</v>
      </c>
      <c r="EL9" s="29" t="str">
        <f>IF('District E'!$B$17="","",IF($EJ9&gt;=$EK9,"Pass",IF($EJ9&gt;=($EK9-(('District E'!$R$17-'District E'!$S$17)/$EO9)),"Pass With Exemption(s)","Fail")))</f>
        <v/>
      </c>
      <c r="EM9" s="28">
        <f>'District E'!$R$17+'District E'!$S$17</f>
        <v>0</v>
      </c>
      <c r="EN9" s="28">
        <f>'District E'!$E$17</f>
        <v>0</v>
      </c>
      <c r="EO9" s="108">
        <f t="shared" si="42"/>
        <v>0</v>
      </c>
      <c r="EP9" s="28">
        <f>'District E'!$X$17</f>
        <v>0</v>
      </c>
      <c r="ER9" s="28">
        <f>'District E'!$D$18</f>
        <v>0</v>
      </c>
      <c r="ES9" s="108">
        <f t="shared" si="43"/>
        <v>0</v>
      </c>
      <c r="ET9" s="29" t="str">
        <f>IF('District E'!$B$18="","",IF($ER9&gt;=$ES9,"Pass",IF($ER9&gt;=($ES9-'District E'!$H$18-'District E'!$I$18),"Pass With Exemption(s)","Fail")))</f>
        <v/>
      </c>
      <c r="EU9" s="28">
        <f>'District E'!$F$18</f>
        <v>0</v>
      </c>
      <c r="EV9" s="108">
        <f t="shared" si="44"/>
        <v>0</v>
      </c>
      <c r="EW9" s="108">
        <f t="shared" si="45"/>
        <v>0</v>
      </c>
      <c r="EX9" s="29" t="str">
        <f>IF('District E'!$B$18="","",IF($EU9&gt;=$EV9,"Pass",IF($EU9&gt;=($EV9-(('District E'!$H$18-'District E'!$I$18)/$EW9)),"Pass With Exemption(s)","Fail")))</f>
        <v/>
      </c>
      <c r="EY9" s="28">
        <f>'District E'!$H$18+'District E'!$I$18</f>
        <v>0</v>
      </c>
      <c r="EZ9" s="28">
        <f>'District E'!$O$18</f>
        <v>0</v>
      </c>
      <c r="FA9" s="108">
        <f t="shared" si="46"/>
        <v>0</v>
      </c>
      <c r="FB9" s="29" t="str">
        <f>IF('District E'!$B$18="","",IF($EZ9&gt;=$FA9,"Pass",IF($EZ9&gt;=($FA9-'District E'!$R$18-'District E'!$S$18),"Pass With Exemption(s)","Fail")))</f>
        <v/>
      </c>
      <c r="FC9" s="28">
        <f>'District E'!$P$18</f>
        <v>0</v>
      </c>
      <c r="FD9" s="108">
        <f t="shared" si="47"/>
        <v>0</v>
      </c>
      <c r="FE9" s="29" t="str">
        <f>IF('District E'!$B$18="","",IF($FC9&gt;=$FD9,"Pass",IF($FC9&gt;=($FD9-(('District E'!$R$18-'District E'!$S$18)/$FH9)),"Pass With Exemption(s)","Fail")))</f>
        <v/>
      </c>
      <c r="FF9" s="28">
        <f>'District E'!$R$18+'District E'!$S$18</f>
        <v>0</v>
      </c>
      <c r="FG9" s="28">
        <f>'District E'!$E$18</f>
        <v>0</v>
      </c>
      <c r="FH9" s="108">
        <f t="shared" si="48"/>
        <v>0</v>
      </c>
      <c r="FI9" s="28">
        <f>'District E'!$X$18</f>
        <v>0</v>
      </c>
      <c r="FK9" s="28">
        <f>'District E'!$D$19</f>
        <v>0</v>
      </c>
      <c r="FL9" s="108">
        <f t="shared" si="49"/>
        <v>0</v>
      </c>
      <c r="FM9" s="29" t="str">
        <f>IF('District E'!$B$19="","",IF($FK9&gt;=$FL9,"Pass",IF($FK9&gt;=($FL9-'District E'!$H$19-'District E'!$I$19),"Pass With Exemption(s)","Fail")))</f>
        <v/>
      </c>
      <c r="FN9" s="28">
        <f>'District E'!$F$19</f>
        <v>0</v>
      </c>
      <c r="FO9" s="108">
        <f t="shared" si="50"/>
        <v>0</v>
      </c>
      <c r="FP9" s="108">
        <f t="shared" si="51"/>
        <v>0</v>
      </c>
      <c r="FQ9" s="29" t="str">
        <f>IF('District E'!$B$19="","",IF($FN9&gt;=$FO9,"Pass",IF($FN9&gt;=($FO9-(('District E'!$H$19-'District E'!$I$19)/$FP9)),"Pass With Exemption(s)","Fail")))</f>
        <v/>
      </c>
      <c r="FR9" s="28">
        <f>'District E'!$H$19+'District E'!$I$19</f>
        <v>0</v>
      </c>
      <c r="FS9" s="28">
        <f>'District E'!$O$19</f>
        <v>0</v>
      </c>
      <c r="FT9" s="108">
        <f t="shared" si="52"/>
        <v>0</v>
      </c>
      <c r="FU9" s="29" t="str">
        <f>IF('District E'!$B$19="","",IF($FS9&gt;=$FT9,"Pass",IF($FS9&gt;=($FT9-'District E'!$R$19-'District E'!$S$19),"Pass With Exemption(s)","Fail")))</f>
        <v/>
      </c>
      <c r="FV9" s="28">
        <f>'District E'!$P$19</f>
        <v>0</v>
      </c>
      <c r="FW9" s="108">
        <f t="shared" si="53"/>
        <v>0</v>
      </c>
      <c r="FX9" s="29" t="str">
        <f>IF('District E'!$B$19="","",IF($FV9&gt;=$FW9,"Pass",IF($FV9&gt;=($FW9-(('District E'!$R$19-'District E'!$S$19)/$GA9)),"Pass With Exemption(s)","Fail")))</f>
        <v/>
      </c>
      <c r="FY9" s="28">
        <f>'District E'!$R$19+'District E'!$S$19</f>
        <v>0</v>
      </c>
      <c r="FZ9" s="28">
        <f>'District E'!$E$19</f>
        <v>0</v>
      </c>
      <c r="GA9" s="108">
        <f t="shared" si="54"/>
        <v>0</v>
      </c>
      <c r="GB9" s="28">
        <f>'District E'!$X$19</f>
        <v>0</v>
      </c>
      <c r="GD9" s="28">
        <f>'District E'!$D$20</f>
        <v>0</v>
      </c>
      <c r="GE9" s="108">
        <f t="shared" si="55"/>
        <v>0</v>
      </c>
      <c r="GF9" s="29" t="str">
        <f>IF('District E'!$B$20="","",IF($GD9&gt;=$GE9,"Pass",IF($GD9&gt;=($GE9-'District E'!$H$20-'District E'!$I$20),"Pass With Exemption(s)","Fail")))</f>
        <v/>
      </c>
      <c r="GG9" s="28">
        <f>'District E'!$F$20</f>
        <v>0</v>
      </c>
      <c r="GH9" s="108">
        <f t="shared" si="56"/>
        <v>0</v>
      </c>
      <c r="GI9" s="108">
        <f t="shared" si="57"/>
        <v>0</v>
      </c>
      <c r="GJ9" s="29" t="str">
        <f>IF('District E'!$B$20="","",IF($GG9&gt;=$GH9,"Pass",IF($GG9&gt;=($GH9-(('District E'!$H$20-'District E'!$I$20)/$GI9)),"Pass With Exemption(s)","Fail")))</f>
        <v/>
      </c>
      <c r="GK9" s="28">
        <f>'District E'!$H$20+'District E'!$I$20</f>
        <v>0</v>
      </c>
      <c r="GL9" s="28">
        <f>'District E'!$O$20</f>
        <v>0</v>
      </c>
      <c r="GM9" s="108">
        <f t="shared" si="58"/>
        <v>0</v>
      </c>
      <c r="GN9" s="29" t="str">
        <f>IF('District E'!$B$20="","",IF($GL9&gt;=$GM9,"Pass",IF($GL9&gt;=($GM9-'District E'!$R$20-'District E'!$S$20),"Pass With Exemption(s)","Fail")))</f>
        <v/>
      </c>
      <c r="GO9" s="28">
        <f>'District E'!$P$20</f>
        <v>0</v>
      </c>
      <c r="GP9" s="108">
        <f t="shared" si="59"/>
        <v>0</v>
      </c>
      <c r="GQ9" s="29" t="str">
        <f>IF('District E'!$B$20="","",IF($GO9&gt;=$GP9,"Pass",IF($GO9&gt;=($GP9-(('District E'!$R$20-'District E'!$S$20)/$GT9)),"Pass With Exemption(s)","Fail")))</f>
        <v/>
      </c>
      <c r="GR9" s="28">
        <f>'District E'!$R$20+'District E'!$S$20</f>
        <v>0</v>
      </c>
      <c r="GS9" s="28">
        <f>'District E'!$E$20</f>
        <v>0</v>
      </c>
      <c r="GT9" s="108">
        <f t="shared" si="60"/>
        <v>0</v>
      </c>
      <c r="GU9" s="28">
        <f>'District E'!$X$20</f>
        <v>0</v>
      </c>
      <c r="GW9" s="28">
        <f>'District E'!$D$21</f>
        <v>0</v>
      </c>
      <c r="GX9" s="108">
        <f t="shared" si="61"/>
        <v>0</v>
      </c>
      <c r="GY9" s="29" t="str">
        <f>IF('District E'!$B$21="","",IF($GW9&gt;=$GX9,"Pass",IF($GW9&gt;=($GX9-'District E'!$H$21-'District E'!$I$21),"Pass With Exemption(s)","Fail")))</f>
        <v/>
      </c>
      <c r="GZ9" s="28">
        <f>'District E'!$F$21</f>
        <v>0</v>
      </c>
      <c r="HA9" s="108">
        <f t="shared" si="62"/>
        <v>0</v>
      </c>
      <c r="HB9" s="108">
        <f t="shared" si="0"/>
        <v>0</v>
      </c>
      <c r="HC9" s="29" t="str">
        <f>IF('District E'!$B$21="","",IF($GZ9&gt;=$HA9,"Pass",IF($GZ9&gt;=($HA9-(('District E'!$H$21-'District E'!$I$21)/$HB9)),"Pass With Exemption(s)","Fail")))</f>
        <v/>
      </c>
      <c r="HD9" s="28">
        <f>'District E'!$H$21+'District E'!$I$21</f>
        <v>0</v>
      </c>
      <c r="HE9" s="28">
        <f>'District E'!$O$21</f>
        <v>0</v>
      </c>
      <c r="HF9" s="108">
        <f t="shared" si="63"/>
        <v>0</v>
      </c>
      <c r="HG9" s="29" t="str">
        <f>IF('District E'!$B$21="","",IF($HE9&gt;=$HF9,"Pass",IF($HE9&gt;=($HF9-'District E'!$R$21-'District E'!$S$21),"Pass With Exemption(s)","Fail")))</f>
        <v/>
      </c>
      <c r="HH9" s="28">
        <f>'District E'!$P$21</f>
        <v>0</v>
      </c>
      <c r="HI9" s="108">
        <f t="shared" si="64"/>
        <v>0</v>
      </c>
      <c r="HJ9" s="29" t="str">
        <f>IF('District E'!$B$21="","",IF($HH9&gt;=$HI9,"Pass",IF($HH9&gt;=($HI9-(('District E'!$R$21-'District E'!$S$21)/$HM9)),"Pass With Exemption(s)","Fail")))</f>
        <v/>
      </c>
      <c r="HK9" s="28">
        <f>'District E'!$R$21+'District E'!$S$21</f>
        <v>0</v>
      </c>
      <c r="HL9" s="28">
        <f>'District E'!$E$21</f>
        <v>0</v>
      </c>
      <c r="HM9" s="108">
        <f t="shared" si="65"/>
        <v>0</v>
      </c>
      <c r="HN9" s="28">
        <f>'District E'!$X$21</f>
        <v>0</v>
      </c>
      <c r="HP9" s="28">
        <f>'District E'!$D$22</f>
        <v>0</v>
      </c>
      <c r="HQ9" s="108">
        <f t="shared" si="66"/>
        <v>0</v>
      </c>
      <c r="HR9" s="29" t="str">
        <f>IF('District E'!$B$22="","",IF($HP9&gt;=$HQ9,"Pass",IF($HP9&gt;=($HQ9-'District E'!$H$22-'District E'!$I$22),"Pass With Exemption(s)","Fail")))</f>
        <v/>
      </c>
      <c r="HS9" s="28">
        <f>'District E'!$F$22</f>
        <v>0</v>
      </c>
      <c r="HT9" s="108">
        <f t="shared" si="67"/>
        <v>0</v>
      </c>
      <c r="HU9" s="108">
        <f t="shared" si="68"/>
        <v>0</v>
      </c>
      <c r="HV9" s="29" t="str">
        <f>IF('District E'!$B$22="","",IF($HS9&gt;=$HT9,"Pass",IF($HS9&gt;=($HT9-(('District E'!$H$22-'District E'!$I$22)/$HU9)),"Pass With Exemption(s)","Fail")))</f>
        <v/>
      </c>
      <c r="HW9" s="28">
        <f>'District E'!$H$22+'District E'!$I$22</f>
        <v>0</v>
      </c>
      <c r="HX9" s="28">
        <f>'District E'!$O$22</f>
        <v>0</v>
      </c>
      <c r="HY9" s="108">
        <f t="shared" si="69"/>
        <v>0</v>
      </c>
      <c r="HZ9" s="29" t="str">
        <f>IF('District E'!$B$22="","",IF($HX9&gt;=$HY9,"Pass",IF($HX9&gt;=($HY9-'District E'!$R$22-'District E'!$S$22),"Pass With Exemption(s)","Fail")))</f>
        <v/>
      </c>
      <c r="IA9" s="28">
        <f>'District E'!$P$22</f>
        <v>0</v>
      </c>
      <c r="IB9" s="108">
        <f t="shared" si="70"/>
        <v>0</v>
      </c>
      <c r="IC9" s="29" t="str">
        <f>IF('District E'!$B$22="","",IF($IA9&gt;=$IB9,"Pass",IF($IA9&gt;=($IB9-(('District E'!$R$22-'District E'!$S$22)/$IF9)),"Pass With Exemption(s)","Fail")))</f>
        <v/>
      </c>
      <c r="ID9" s="28">
        <f>'District E'!$R$22+'District E'!$S$22</f>
        <v>0</v>
      </c>
      <c r="IE9" s="28">
        <f>'District E'!$E$22</f>
        <v>0</v>
      </c>
      <c r="IF9" s="108">
        <f t="shared" si="71"/>
        <v>0</v>
      </c>
      <c r="IG9" s="28">
        <f>'District E'!$X$22</f>
        <v>0</v>
      </c>
      <c r="II9" s="28">
        <f>'District E'!$D$23</f>
        <v>0</v>
      </c>
      <c r="IJ9" s="108">
        <f t="shared" si="72"/>
        <v>0</v>
      </c>
      <c r="IK9" s="29" t="str">
        <f>IF('District E'!$B$23="","",IF($II9&gt;=$IJ9,"Pass",IF($II9&gt;=($IJ9-'District E'!$H$23-'District E'!$I$23),"Pass With Exemption(s)","Fail")))</f>
        <v/>
      </c>
      <c r="IL9" s="28">
        <f>'District E'!$F$23</f>
        <v>0</v>
      </c>
      <c r="IM9" s="108">
        <f t="shared" si="73"/>
        <v>0</v>
      </c>
      <c r="IN9" s="108">
        <f t="shared" si="74"/>
        <v>0</v>
      </c>
      <c r="IO9" s="29" t="str">
        <f>IF('District E'!$B$23="","",IF($IL9&gt;=$IM9,"Pass",IF($IL9&gt;=($IM9-(('District E'!$H$23-'District E'!$I$23)/$IN9)),"Pass With Exemption(s)","Fail")))</f>
        <v/>
      </c>
      <c r="IP9" s="28">
        <f>'District E'!$H$23+'District E'!$I$23</f>
        <v>0</v>
      </c>
      <c r="IQ9" s="28">
        <f>'District E'!$O$23</f>
        <v>0</v>
      </c>
      <c r="IR9" s="108">
        <f t="shared" si="75"/>
        <v>0</v>
      </c>
      <c r="IS9" s="29" t="str">
        <f>IF('District E'!$B$23="","",IF($IQ9&gt;=$IR9,"Pass",IF($IQ9&gt;=($IR9-'District E'!$R$23-'District E'!$S$23),"Pass With Exemption(s)","Fail")))</f>
        <v/>
      </c>
      <c r="IT9" s="28">
        <f>'District E'!$P$23</f>
        <v>0</v>
      </c>
      <c r="IU9" s="108">
        <f t="shared" si="76"/>
        <v>0</v>
      </c>
      <c r="IV9" s="29" t="str">
        <f>IF('District E'!$B$23="","",IF($IT9&gt;=$IU9,"Pass",IF($IT9&gt;=($IU9-(('District E'!$R$23-'District E'!$S$23)/$IY9)),"Pass With Exemption(s)","Fail")))</f>
        <v/>
      </c>
      <c r="IW9" s="28">
        <f>'District E'!$R$23+'District E'!$S$23</f>
        <v>0</v>
      </c>
      <c r="IX9" s="28">
        <f>'District E'!$E$23</f>
        <v>0</v>
      </c>
      <c r="IY9" s="108">
        <f t="shared" si="77"/>
        <v>0</v>
      </c>
      <c r="IZ9" s="28">
        <f>'District E'!$X$23</f>
        <v>0</v>
      </c>
      <c r="JB9" s="28">
        <f>'District E'!$D$24</f>
        <v>0</v>
      </c>
      <c r="JC9" s="108">
        <f t="shared" si="78"/>
        <v>0</v>
      </c>
      <c r="JD9" s="29" t="str">
        <f>IF('District E'!$B$24="","",IF($JB9&gt;=$JC9,"Pass",IF($JB9&gt;=($JB9-'District E'!$H$24-'District E'!$I$24),"Pass With Exemption(s)","Fail")))</f>
        <v/>
      </c>
      <c r="JE9" s="28">
        <f>'District E'!$F$24</f>
        <v>0</v>
      </c>
      <c r="JF9" s="108">
        <f t="shared" si="79"/>
        <v>0</v>
      </c>
      <c r="JG9" s="108">
        <f t="shared" si="80"/>
        <v>0</v>
      </c>
      <c r="JH9" s="29" t="str">
        <f>IF('District E'!$B$24="","",IF($JE9&gt;=$JF9,"Pass",IF($JE9&gt;=($JF9-(('District E'!$H$24-'District E'!$I$24)/$JG9)),"Pass With Exemption(s)","Fail")))</f>
        <v/>
      </c>
      <c r="JI9" s="28">
        <f>'District E'!$H$24+'District E'!$I$24</f>
        <v>0</v>
      </c>
      <c r="JJ9" s="28">
        <f>'District E'!$O$24</f>
        <v>0</v>
      </c>
      <c r="JK9" s="108">
        <f t="shared" si="81"/>
        <v>0</v>
      </c>
      <c r="JL9" s="29" t="str">
        <f>IF('District E'!$B$24="","",IF($JJ9&gt;=$JK9,"Pass",IF($JJ9&gt;=($JK9-'District E'!$R$24-'District E'!$S$24),"Pass With Exemption(s)","Fail")))</f>
        <v/>
      </c>
      <c r="JM9" s="28">
        <f>'District E'!$P$24</f>
        <v>0</v>
      </c>
      <c r="JN9" s="108">
        <f t="shared" si="82"/>
        <v>0</v>
      </c>
      <c r="JO9" s="29" t="str">
        <f>IF('District E'!$B$24="","",IF($JM9&gt;=$JN9,"Pass",IF($JM9&gt;=($JN9-(('District E'!$R$24-'District E'!$S$24)/$JR9)),"Pass With Exemption(s)","Fail")))</f>
        <v/>
      </c>
      <c r="JP9" s="28">
        <f>'District E'!$R$24+'District E'!$S$24</f>
        <v>0</v>
      </c>
      <c r="JQ9" s="28">
        <f>'District E'!$E$24</f>
        <v>0</v>
      </c>
      <c r="JR9" s="108">
        <f t="shared" si="83"/>
        <v>0</v>
      </c>
      <c r="JS9" s="28">
        <f>'District E'!$X$24</f>
        <v>0</v>
      </c>
      <c r="JU9" s="28">
        <f>'District E'!$D$25</f>
        <v>0</v>
      </c>
      <c r="JV9" s="108">
        <f t="shared" si="84"/>
        <v>0</v>
      </c>
      <c r="JW9" s="29" t="str">
        <f>IF('District E'!$B$25="","",IF($JU9&gt;=$JV9,"Pass",IF($JU9&gt;=($JV9-'District E'!$H$25-'District E'!$I$25),"Pass With Exemption(s)","Fail")))</f>
        <v/>
      </c>
      <c r="JX9" s="28">
        <f>'District E'!$F$25</f>
        <v>0</v>
      </c>
      <c r="JY9" s="108">
        <f t="shared" si="85"/>
        <v>0</v>
      </c>
      <c r="JZ9" s="108">
        <f t="shared" si="86"/>
        <v>0</v>
      </c>
      <c r="KA9" s="29" t="str">
        <f>IF('District E'!$B$25="","",IF($JX9&gt;=$JY9,"Pass",IF($JX9&gt;=($JY9-(('District E'!$H$25-'District E'!$I$25)/$JZ9)),"Pass With Exemption(s)","Fail")))</f>
        <v/>
      </c>
      <c r="KB9" s="28">
        <f>'District E'!$H$25+'District E'!$I$25</f>
        <v>0</v>
      </c>
      <c r="KC9" s="28">
        <f>'District E'!$O$25</f>
        <v>0</v>
      </c>
      <c r="KD9" s="108">
        <f t="shared" si="87"/>
        <v>0</v>
      </c>
      <c r="KE9" s="29" t="str">
        <f>IF('District E'!$B$25="","",IF($KC9&gt;=$KD9,"Pass",IF($KC9&gt;=($KD9-'District E'!$R$25-'District E'!$S$25),"Pass With Exemption(s)","Fail")))</f>
        <v/>
      </c>
      <c r="KF9" s="28">
        <f>'District E'!$P$25</f>
        <v>0</v>
      </c>
      <c r="KG9" s="108">
        <f t="shared" si="88"/>
        <v>0</v>
      </c>
      <c r="KH9" s="29" t="str">
        <f>IF('District E'!$B$25="","",IF($KF9&gt;=$KG9,"Pass",IF($KF9&gt;=($KG9-(('District E'!$R$25-'District E'!$S$25)/$KK9)),"Pass With Exemption(s)","Fail")))</f>
        <v/>
      </c>
      <c r="KI9" s="28">
        <f>'District E'!$R$25+'District E'!$S$25</f>
        <v>0</v>
      </c>
      <c r="KJ9" s="28">
        <f>'District E'!$E$25</f>
        <v>0</v>
      </c>
      <c r="KK9" s="108">
        <f t="shared" si="89"/>
        <v>0</v>
      </c>
      <c r="KL9" s="28">
        <f>'District E'!$X$25</f>
        <v>0</v>
      </c>
    </row>
    <row r="10" spans="1:299" x14ac:dyDescent="0.3">
      <c r="A10" s="30">
        <f>'District F'!$B$3</f>
        <v>0</v>
      </c>
      <c r="B10" s="28">
        <f>'District F'!$D$10</f>
        <v>0</v>
      </c>
      <c r="C10" s="29" t="str">
        <f>IF('District F'!$B$10="","",IF('District F'!$H$10&gt;0,"Pass With Exemption(s)","Pass"))</f>
        <v/>
      </c>
      <c r="D10" s="28">
        <f>'District F'!$F$10</f>
        <v>0</v>
      </c>
      <c r="E10" s="29" t="str">
        <f>IF('District F'!$B$10="","",IF('District F'!$H$10&gt;0,"Pass With Exemption(s)","Pass"))</f>
        <v/>
      </c>
      <c r="F10" s="28">
        <f>'District F'!$H$10+'District F'!$I$10</f>
        <v>0</v>
      </c>
      <c r="G10" s="28">
        <f>'District F'!$O$10</f>
        <v>0</v>
      </c>
      <c r="H10" s="29" t="str">
        <f>IF('District F'!$B$10="","",IF('District F'!$R$10&gt;0,"Pass With Exemption(s)","Pass"))</f>
        <v/>
      </c>
      <c r="I10" s="28">
        <f>'District F'!$P$10</f>
        <v>0</v>
      </c>
      <c r="J10" s="29" t="str">
        <f>IF('District F'!$B$10="","",IF('District F'!$R$10&gt;0,"Pass With Exemption(s)","Pass"))</f>
        <v/>
      </c>
      <c r="K10" s="28">
        <f>'District F'!$R$10+'District F'!$S$10</f>
        <v>0</v>
      </c>
      <c r="L10" s="28">
        <f>'District F'!$E$10</f>
        <v>0</v>
      </c>
      <c r="M10" s="28">
        <f>'District F'!$X$10</f>
        <v>0</v>
      </c>
      <c r="O10" s="28">
        <f>'District F'!$D$11</f>
        <v>0</v>
      </c>
      <c r="P10" s="108">
        <f t="shared" si="1"/>
        <v>0</v>
      </c>
      <c r="Q10" s="29" t="str">
        <f>IF('District F'!$B$11="","",IF($O10&gt;=$P10,"Pass",IF($O10&gt;=($P10-'District F'!$H$11-'District F'!$I$11),"Pass With Exemption(s)","Fail")))</f>
        <v/>
      </c>
      <c r="R10" s="28">
        <f>'District F'!$F$11</f>
        <v>0</v>
      </c>
      <c r="S10" s="108">
        <f t="shared" si="2"/>
        <v>0</v>
      </c>
      <c r="T10" s="108">
        <f t="shared" si="3"/>
        <v>0</v>
      </c>
      <c r="U10" s="29" t="str">
        <f>IF('District F'!$B$11="","",IF($R10&gt;=$S10,"Pass",IF($R10&gt;=($S10-(('District F'!$H$11-'District F'!$I$11)/$T10)),"Pass With Exemption(s)","Fail")))</f>
        <v/>
      </c>
      <c r="V10" s="28">
        <f>'District F'!$H$11+'District F'!$I$11</f>
        <v>0</v>
      </c>
      <c r="W10" s="28">
        <f>'District F'!$O$11</f>
        <v>0</v>
      </c>
      <c r="X10" s="108">
        <f t="shared" si="4"/>
        <v>0</v>
      </c>
      <c r="Y10" s="29" t="str">
        <f>IF('District F'!$B$11="","",IF($W10&gt;=$X10,"Pass",IF($W10&gt;=($X10-'District F'!$R$11-'District F'!$S$11),"Pass With Exemption(s)","Fail")))</f>
        <v/>
      </c>
      <c r="Z10" s="28">
        <f>'District F'!$P$11</f>
        <v>0</v>
      </c>
      <c r="AA10" s="108">
        <f t="shared" si="5"/>
        <v>0</v>
      </c>
      <c r="AB10" s="29" t="str">
        <f>IF('District F'!$B$11="","",IF($Z10&gt;=$AA10,"Pass",IF($Z10&gt;=($AA10-(('District F'!$R$11-'District F'!$S$11)/$AE10)),"Pass With Exemption(s)","Fail")))</f>
        <v/>
      </c>
      <c r="AC10" s="28">
        <f>'District F'!$R$11+'District F'!$S$11</f>
        <v>0</v>
      </c>
      <c r="AD10" s="28">
        <f>'District F'!$E$11</f>
        <v>0</v>
      </c>
      <c r="AE10" s="108">
        <f t="shared" si="6"/>
        <v>0</v>
      </c>
      <c r="AF10" s="28">
        <f>'District F'!$X$11</f>
        <v>0</v>
      </c>
      <c r="AH10" s="28">
        <f>'District F'!$D$12</f>
        <v>0</v>
      </c>
      <c r="AI10" s="108">
        <f t="shared" si="7"/>
        <v>0</v>
      </c>
      <c r="AJ10" s="29" t="str">
        <f>IF('District F'!$B$12="","",IF($AH10&gt;=$AI10,"Pass",IF($AH10&gt;=($AI10-'District F'!$H$12-'District F'!$I$12),"Pass With Exemption(s)","Fail")))</f>
        <v/>
      </c>
      <c r="AK10" s="28">
        <f>'District F'!$F$12</f>
        <v>0</v>
      </c>
      <c r="AL10" s="108">
        <f t="shared" si="8"/>
        <v>0</v>
      </c>
      <c r="AM10" s="108">
        <f t="shared" si="9"/>
        <v>0</v>
      </c>
      <c r="AN10" s="29" t="str">
        <f>IF('District F'!$B$12="","",IF($AK10&gt;=$AL10,"Pass",IF($AK10&gt;=($AL10-(('District F'!$H$12-'District F'!$I$12)/$AM10)),"Pass With Exemption(s)","Fail")))</f>
        <v/>
      </c>
      <c r="AO10" s="28">
        <f>'District F'!$H$12+'District F'!$I$12</f>
        <v>0</v>
      </c>
      <c r="AP10" s="28">
        <f>'District F'!$O$12</f>
        <v>0</v>
      </c>
      <c r="AQ10" s="108">
        <f t="shared" si="10"/>
        <v>0</v>
      </c>
      <c r="AR10" s="29" t="str">
        <f>IF('District F'!$B$12="","",IF($AP10&gt;=$AQ10,"Pass",IF($AP10&gt;=($AQ10-'District F'!$R$12-'District F'!$S$12),"Pass With Exemption(s)","Fail")))</f>
        <v/>
      </c>
      <c r="AS10" s="28">
        <f>'District F'!$P$12</f>
        <v>0</v>
      </c>
      <c r="AT10" s="108">
        <f t="shared" si="11"/>
        <v>0</v>
      </c>
      <c r="AU10" s="29" t="str">
        <f>IF('District F'!$B$12="","",IF($AS10&gt;=$AT10,"Pass",IF($AS10&gt;=($AT10-(('District F'!$R$12-'District F'!$S$12)/$AX10)),"Pass With Exemption(s)","Fail")))</f>
        <v/>
      </c>
      <c r="AV10" s="28">
        <f>'District F'!$R$12+'District F'!$S$12</f>
        <v>0</v>
      </c>
      <c r="AW10" s="28">
        <f>'District F'!$E$12</f>
        <v>0</v>
      </c>
      <c r="AX10" s="108">
        <f t="shared" si="12"/>
        <v>0</v>
      </c>
      <c r="AY10" s="28">
        <f>'District F'!$X$12</f>
        <v>0</v>
      </c>
      <c r="BA10" s="28">
        <f>'District F'!$D$13</f>
        <v>0</v>
      </c>
      <c r="BB10" s="108">
        <f t="shared" si="13"/>
        <v>0</v>
      </c>
      <c r="BC10" s="29" t="str">
        <f>IF('District F'!$B$13="","",IF($BA10&gt;=$BB10,"Pass",IF($BA10&gt;=($BB10-'District F'!$H$13-'District F'!$I$13),"Pass With Exemption(s)","Fail")))</f>
        <v/>
      </c>
      <c r="BD10" s="28">
        <f>'District F'!$F$13</f>
        <v>0</v>
      </c>
      <c r="BE10" s="108">
        <f t="shared" si="14"/>
        <v>0</v>
      </c>
      <c r="BF10" s="108">
        <f t="shared" si="15"/>
        <v>0</v>
      </c>
      <c r="BG10" s="29" t="str">
        <f>IF('District F'!$B$13="","",IF($BD10&gt;=$BE10,"Pass",IF($BD10&gt;=($BE10-(('District F'!$H$13-'District F'!$I$13)/$BF10)),"Pass With Exemption(s)","Fail")))</f>
        <v/>
      </c>
      <c r="BH10" s="28">
        <f>'District F'!$H$13+'District F'!$I$13</f>
        <v>0</v>
      </c>
      <c r="BI10" s="28">
        <f>'District F'!$O$13</f>
        <v>0</v>
      </c>
      <c r="BJ10" s="108">
        <f t="shared" si="16"/>
        <v>0</v>
      </c>
      <c r="BK10" s="29" t="str">
        <f>IF('District F'!$B$13="","",IF($BI10&gt;=$BJ10,"Pass",IF($BI10&gt;=($BJ10-'District F'!$R$13-'District F'!$S$13),"Pass With Exemption(s)","Fail")))</f>
        <v/>
      </c>
      <c r="BL10" s="28">
        <f>'District F'!$P$13</f>
        <v>0</v>
      </c>
      <c r="BM10" s="108">
        <f t="shared" si="17"/>
        <v>0</v>
      </c>
      <c r="BN10" s="29" t="str">
        <f>IF('District F'!$B$13="","",IF($BL10&gt;=$BM10,"Pass",IF($BL10&gt;=($BM10-(('District F'!$R$13-'District F'!$S$13)/$BQ10)),"Pass With Exemption(s)","Fail")))</f>
        <v/>
      </c>
      <c r="BO10" s="28">
        <f>'District F'!$R$13+'District F'!$S$13</f>
        <v>0</v>
      </c>
      <c r="BP10" s="28">
        <f>'District F'!$E$13</f>
        <v>0</v>
      </c>
      <c r="BQ10" s="108">
        <f t="shared" si="18"/>
        <v>0</v>
      </c>
      <c r="BR10" s="28">
        <f>'District F'!$X$13</f>
        <v>0</v>
      </c>
      <c r="BT10" s="28">
        <f>'District F'!$D$14</f>
        <v>0</v>
      </c>
      <c r="BU10" s="108">
        <f t="shared" si="19"/>
        <v>0</v>
      </c>
      <c r="BV10" s="29" t="str">
        <f>IF('District F'!$B$14="","",IF($BT10&gt;=$BU10,"Pass",IF($BT10&gt;=($BU10-'District F'!$H$14-'District F'!$I$14),"Pass With Exemption(s)","Fail")))</f>
        <v/>
      </c>
      <c r="BW10" s="28">
        <f>'District F'!$F$14</f>
        <v>0</v>
      </c>
      <c r="BX10" s="108">
        <f t="shared" si="20"/>
        <v>0</v>
      </c>
      <c r="BY10" s="108">
        <f t="shared" si="21"/>
        <v>0</v>
      </c>
      <c r="BZ10" s="29" t="str">
        <f>IF('District F'!$B$14="","",IF($BW10&gt;=$BX10,"Pass",IF($BW10&gt;=($BX10-(('District F'!$H$14-'District F'!$I$14)/$BY10)),"Pass With Exemption(s)","Fail")))</f>
        <v/>
      </c>
      <c r="CA10" s="28">
        <f>'District F'!$H$14+'District F'!$I$14</f>
        <v>0</v>
      </c>
      <c r="CB10" s="28">
        <f>'District F'!$O$14</f>
        <v>0</v>
      </c>
      <c r="CC10" s="108">
        <f t="shared" si="22"/>
        <v>0</v>
      </c>
      <c r="CD10" s="29" t="str">
        <f>IF('District F'!$B$14="","",IF($CB10&gt;=$CC10,"Pass",IF($CB10&gt;=($CC10-'District F'!$R$14-'District F'!$S$14),"Pass With Exemption(s)","Fail")))</f>
        <v/>
      </c>
      <c r="CE10" s="28">
        <f>'District F'!$P$14</f>
        <v>0</v>
      </c>
      <c r="CF10" s="108">
        <f t="shared" si="23"/>
        <v>0</v>
      </c>
      <c r="CG10" s="29" t="str">
        <f>IF('District F'!$B$14="","",IF($CE10&gt;=$CF10,"Pass",IF($CE10&gt;=($CF10-(('District F'!$R$14-'District F'!$S$14)/$CJ10)),"Pass With Exemption(s)","Fail")))</f>
        <v/>
      </c>
      <c r="CH10" s="28">
        <f>'District F'!$R$14+'District F'!$S$14</f>
        <v>0</v>
      </c>
      <c r="CI10" s="28">
        <f>'District F'!$E$14</f>
        <v>0</v>
      </c>
      <c r="CJ10" s="108">
        <f t="shared" si="24"/>
        <v>0</v>
      </c>
      <c r="CK10" s="28">
        <f>'District F'!$X$14</f>
        <v>0</v>
      </c>
      <c r="CM10" s="28">
        <f>'District F'!$D$15</f>
        <v>0</v>
      </c>
      <c r="CN10" s="108">
        <f t="shared" si="25"/>
        <v>0</v>
      </c>
      <c r="CO10" s="29" t="str">
        <f>IF('District F'!$B$15="","",IF($CM10&gt;=$CN10,"Pass",IF($CM10&gt;=($CN10-'District F'!$H$15-'District F'!$I$15),"Pass With Exemption(s)","Fail")))</f>
        <v/>
      </c>
      <c r="CP10" s="28">
        <f>'District F'!$F$15</f>
        <v>0</v>
      </c>
      <c r="CQ10" s="108">
        <f t="shared" si="26"/>
        <v>0</v>
      </c>
      <c r="CR10" s="108">
        <f t="shared" si="27"/>
        <v>0</v>
      </c>
      <c r="CS10" s="29" t="str">
        <f>IF('District F'!$B$15="","",IF($CP10&gt;=$CQ10,"Pass",IF($CP10&gt;=($CQ10-(('District F'!$H$15-'District F'!$I$15)/$CR10)),"Pass With Exemption(s)","Fail")))</f>
        <v/>
      </c>
      <c r="CT10" s="28">
        <f>'District F'!$H$15+'District F'!$I$15</f>
        <v>0</v>
      </c>
      <c r="CU10" s="28">
        <f>'District F'!$O$15</f>
        <v>0</v>
      </c>
      <c r="CV10" s="108">
        <f t="shared" si="28"/>
        <v>0</v>
      </c>
      <c r="CW10" s="29" t="str">
        <f>IF('District F'!$B$15="","",IF($CU10&gt;=$CV10,"Pass",IF($CU10&gt;=($CV10-'District F'!$R$15-'District F'!$S$15),"Pass With Exemption(s)","Fail")))</f>
        <v/>
      </c>
      <c r="CX10" s="28">
        <f>'District F'!$P$15</f>
        <v>0</v>
      </c>
      <c r="CY10" s="108">
        <f t="shared" si="29"/>
        <v>0</v>
      </c>
      <c r="CZ10" s="29" t="str">
        <f>IF('District F'!$B$15="","",IF($CX10&gt;=$CY10,"Pass",IF($CX10&gt;=($CY10-(('District F'!$R$15-'District F'!$S$15)/$DC10)),"Pass With Exemption(s)","Fail")))</f>
        <v/>
      </c>
      <c r="DA10" s="28">
        <f>'District F'!$R$15+'District F'!$S$15</f>
        <v>0</v>
      </c>
      <c r="DB10" s="28">
        <f>'District F'!$E$15</f>
        <v>0</v>
      </c>
      <c r="DC10" s="108">
        <f t="shared" si="30"/>
        <v>0</v>
      </c>
      <c r="DD10" s="28">
        <f>'District F'!$X$15</f>
        <v>0</v>
      </c>
      <c r="DF10" s="28">
        <f>'District F'!$D$16</f>
        <v>0</v>
      </c>
      <c r="DG10" s="108">
        <f t="shared" si="31"/>
        <v>0</v>
      </c>
      <c r="DH10" s="29" t="str">
        <f>IF('District F'!$B$16="","",IF($DF10&gt;=$DG10,"Pass",IF($DF10&gt;=($DG10-'District F'!$H$16-'District F'!$I$16),"Pass With Exemption(s)","Fail")))</f>
        <v/>
      </c>
      <c r="DI10" s="28">
        <f>'District F'!$F$16</f>
        <v>0</v>
      </c>
      <c r="DJ10" s="108">
        <f t="shared" si="32"/>
        <v>0</v>
      </c>
      <c r="DK10" s="108">
        <f t="shared" si="33"/>
        <v>0</v>
      </c>
      <c r="DL10" s="29" t="str">
        <f>IF('District F'!$B$16="","",IF($DI10&gt;=$DJ10,"Pass",IF($DI10&gt;=($DJ10-(('District F'!$H$16-'District F'!$I$16)/$DK10)),"Pass With Exemption(s)","Fail")))</f>
        <v/>
      </c>
      <c r="DM10" s="28">
        <f>'District F'!$H$16+'District F'!$I$16</f>
        <v>0</v>
      </c>
      <c r="DN10" s="28">
        <f>'District F'!$O$16</f>
        <v>0</v>
      </c>
      <c r="DO10" s="108">
        <f t="shared" si="34"/>
        <v>0</v>
      </c>
      <c r="DP10" s="29" t="str">
        <f>IF('District F'!$B$16="","",IF($DN10&gt;=$DO10,"Pass",IF($DN10&gt;=($DO10-'District F'!$R$16-'District F'!$S$16),"Pass With Exemption(s)","Fail")))</f>
        <v/>
      </c>
      <c r="DQ10" s="28">
        <f>'District F'!$P$16</f>
        <v>0</v>
      </c>
      <c r="DR10" s="108">
        <f t="shared" si="35"/>
        <v>0</v>
      </c>
      <c r="DS10" s="29" t="str">
        <f>IF('District F'!$B$16="","",IF($DQ10&gt;=$DR10,"Pass",IF($DQ10&gt;=($DR10-(('District F'!$R$16-'District F'!$S$16)/$DV10)),"Pass With Exemption(s)","Fail")))</f>
        <v/>
      </c>
      <c r="DT10" s="28">
        <f>'District F'!$R$16+'District F'!$S$16</f>
        <v>0</v>
      </c>
      <c r="DU10" s="28">
        <f>'District F'!$E$16</f>
        <v>0</v>
      </c>
      <c r="DV10" s="108">
        <f t="shared" si="36"/>
        <v>0</v>
      </c>
      <c r="DW10" s="28">
        <f>'District F'!$X$16</f>
        <v>0</v>
      </c>
      <c r="DY10" s="28">
        <f>'District F'!$D$17</f>
        <v>0</v>
      </c>
      <c r="DZ10" s="108">
        <f t="shared" si="37"/>
        <v>0</v>
      </c>
      <c r="EA10" s="29" t="str">
        <f>IF('District F'!$B$17="","",IF($DY10&gt;=$DZ10,"Pass",IF($DY10&gt;=($DZ10-'District F'!$H$17-'District F'!$I$17),"Pass With Exemption(s)","Fail")))</f>
        <v/>
      </c>
      <c r="EB10" s="28">
        <f>'District F'!$F$17</f>
        <v>0</v>
      </c>
      <c r="EC10" s="108">
        <f t="shared" si="38"/>
        <v>0</v>
      </c>
      <c r="ED10" s="108">
        <f t="shared" si="39"/>
        <v>0</v>
      </c>
      <c r="EE10" s="29" t="str">
        <f>IF('District F'!$B$17="","",IF($EB10&gt;=$EC10,"Pass",IF($EB10&gt;=($EC10-(('District F'!$H$17-'District F'!$I$17)/$ED10)),"Pass With Exemption(s)","Fail")))</f>
        <v/>
      </c>
      <c r="EF10" s="28">
        <f>'District F'!$H$17+'District F'!$I$17</f>
        <v>0</v>
      </c>
      <c r="EG10" s="28">
        <f>'District F'!$O$17</f>
        <v>0</v>
      </c>
      <c r="EH10" s="108">
        <f t="shared" si="40"/>
        <v>0</v>
      </c>
      <c r="EI10" s="29" t="str">
        <f>IF('District F'!$B$17="","",IF($EG10&gt;=$EH10,"Pass",IF($EG10&gt;=($EH10-'District F'!$R$17-'District F'!$S$17),"Pass With Exemption(s)","Fail")))</f>
        <v/>
      </c>
      <c r="EJ10" s="28">
        <f>'District F'!$P$17</f>
        <v>0</v>
      </c>
      <c r="EK10" s="108">
        <f t="shared" si="41"/>
        <v>0</v>
      </c>
      <c r="EL10" s="29" t="str">
        <f>IF('District F'!$B$17="","",IF($EJ10&gt;=$EK10,"Pass",IF($EJ10&gt;=($EK10-(('District F'!$R$17-'District F'!$S$17)/$EO10)),"Pass With Exemption(s)","Fail")))</f>
        <v/>
      </c>
      <c r="EM10" s="28">
        <f>'District F'!$R$17+'District F'!$S$17</f>
        <v>0</v>
      </c>
      <c r="EN10" s="28">
        <f>'District F'!$E$17</f>
        <v>0</v>
      </c>
      <c r="EO10" s="108">
        <f t="shared" si="42"/>
        <v>0</v>
      </c>
      <c r="EP10" s="28">
        <f>'District F'!$X$17</f>
        <v>0</v>
      </c>
      <c r="ER10" s="28">
        <f>'District F'!$D$18</f>
        <v>0</v>
      </c>
      <c r="ES10" s="108">
        <f t="shared" si="43"/>
        <v>0</v>
      </c>
      <c r="ET10" s="29" t="str">
        <f>IF('District F'!$B$18="","",IF($ER10&gt;=$ES10,"Pass",IF($ER10&gt;=($ES10-'District F'!$H$18-'District F'!$I$18),"Pass With Exemption(s)","Fail")))</f>
        <v/>
      </c>
      <c r="EU10" s="28">
        <f>'District F'!$F$18</f>
        <v>0</v>
      </c>
      <c r="EV10" s="108">
        <f t="shared" si="44"/>
        <v>0</v>
      </c>
      <c r="EW10" s="108">
        <f t="shared" si="45"/>
        <v>0</v>
      </c>
      <c r="EX10" s="29" t="str">
        <f>IF('District F'!$B$18="","",IF($EU10&gt;=$EV10,"Pass",IF($EU10&gt;=($EV10-(('District F'!$H$18-'District F'!$I$18)/$EW10)),"Pass With Exemption(s)","Fail")))</f>
        <v/>
      </c>
      <c r="EY10" s="28">
        <f>'District F'!$H$18+'District F'!$I$18</f>
        <v>0</v>
      </c>
      <c r="EZ10" s="28">
        <f>'District F'!$O$18</f>
        <v>0</v>
      </c>
      <c r="FA10" s="108">
        <f t="shared" si="46"/>
        <v>0</v>
      </c>
      <c r="FB10" s="29" t="str">
        <f>IF('District F'!$B$18="","",IF($EZ10&gt;=$FA10,"Pass",IF($EZ10&gt;=($FA10-'District F'!$R$18-'District F'!$S$18),"Pass With Exemption(s)","Fail")))</f>
        <v/>
      </c>
      <c r="FC10" s="28">
        <f>'District F'!$P$18</f>
        <v>0</v>
      </c>
      <c r="FD10" s="108">
        <f t="shared" si="47"/>
        <v>0</v>
      </c>
      <c r="FE10" s="29" t="str">
        <f>IF('District F'!$B$18="","",IF($FC10&gt;=$FD10,"Pass",IF($FC10&gt;=($FD10-(('District F'!$R$18-'District F'!$S$18)/$FH10)),"Pass With Exemption(s)","Fail")))</f>
        <v/>
      </c>
      <c r="FF10" s="28">
        <f>'District F'!$R$18+'District F'!$S$18</f>
        <v>0</v>
      </c>
      <c r="FG10" s="28">
        <f>'District F'!$E$18</f>
        <v>0</v>
      </c>
      <c r="FH10" s="108">
        <f t="shared" si="48"/>
        <v>0</v>
      </c>
      <c r="FI10" s="28">
        <f>'District F'!$X$18</f>
        <v>0</v>
      </c>
      <c r="FK10" s="28">
        <f>'District F'!$D$19</f>
        <v>0</v>
      </c>
      <c r="FL10" s="108">
        <f t="shared" si="49"/>
        <v>0</v>
      </c>
      <c r="FM10" s="29" t="str">
        <f>IF('District F'!$B$19="","",IF($FK10&gt;=$FL10,"Pass",IF($FK10&gt;=($FL10-'District F'!$H$19-'District F'!$I$19),"Pass With Exemption(s)","Fail")))</f>
        <v/>
      </c>
      <c r="FN10" s="28">
        <f>'District F'!$F$19</f>
        <v>0</v>
      </c>
      <c r="FO10" s="108">
        <f t="shared" si="50"/>
        <v>0</v>
      </c>
      <c r="FP10" s="108">
        <f t="shared" si="51"/>
        <v>0</v>
      </c>
      <c r="FQ10" s="29" t="str">
        <f>IF('District F'!$B$19="","",IF($FN10&gt;=$FO10,"Pass",IF($FN10&gt;=($FO10-(('District F'!$H$19-'District F'!$I$19)/$FP10)),"Pass With Exemption(s)","Fail")))</f>
        <v/>
      </c>
      <c r="FR10" s="28">
        <f>'District F'!$H$19+'District F'!$I$19</f>
        <v>0</v>
      </c>
      <c r="FS10" s="28">
        <f>'District F'!$O$19</f>
        <v>0</v>
      </c>
      <c r="FT10" s="108">
        <f t="shared" si="52"/>
        <v>0</v>
      </c>
      <c r="FU10" s="29" t="str">
        <f>IF('District F'!$B$19="","",IF($FS10&gt;=$FT10,"Pass",IF($FS10&gt;=($FT10-'District F'!$R$19-'District F'!$S$19),"Pass With Exemption(s)","Fail")))</f>
        <v/>
      </c>
      <c r="FV10" s="28">
        <f>'District F'!$P$19</f>
        <v>0</v>
      </c>
      <c r="FW10" s="108">
        <f t="shared" si="53"/>
        <v>0</v>
      </c>
      <c r="FX10" s="29" t="str">
        <f>IF('District F'!$B$19="","",IF($FV10&gt;=$FW10,"Pass",IF($FV10&gt;=($FW10-(('District F'!$R$19-'District F'!$S$19)/$GA10)),"Pass With Exemption(s)","Fail")))</f>
        <v/>
      </c>
      <c r="FY10" s="28">
        <f>'District F'!$R$19+'District F'!$S$19</f>
        <v>0</v>
      </c>
      <c r="FZ10" s="28">
        <f>'District F'!$E$19</f>
        <v>0</v>
      </c>
      <c r="GA10" s="108">
        <f t="shared" si="54"/>
        <v>0</v>
      </c>
      <c r="GB10" s="28">
        <f>'District F'!$X$19</f>
        <v>0</v>
      </c>
      <c r="GD10" s="28">
        <f>'District F'!$D$20</f>
        <v>0</v>
      </c>
      <c r="GE10" s="108">
        <f t="shared" si="55"/>
        <v>0</v>
      </c>
      <c r="GF10" s="29" t="str">
        <f>IF('District F'!$B$20="","",IF($GD10&gt;=$GE10,"Pass",IF($GD10&gt;=($GE10-'District F'!$H$20-'District F'!$I$20),"Pass With Exemption(s)","Fail")))</f>
        <v/>
      </c>
      <c r="GG10" s="28">
        <f>'District F'!$F$20</f>
        <v>0</v>
      </c>
      <c r="GH10" s="108">
        <f t="shared" si="56"/>
        <v>0</v>
      </c>
      <c r="GI10" s="108">
        <f t="shared" si="57"/>
        <v>0</v>
      </c>
      <c r="GJ10" s="29" t="str">
        <f>IF('District F'!$B$20="","",IF($GG10&gt;=$GH10,"Pass",IF($GG10&gt;=($GH10-(('District F'!$H$20-'District F'!$I$20)/$GI10)),"Pass With Exemption(s)","Fail")))</f>
        <v/>
      </c>
      <c r="GK10" s="28">
        <f>'District F'!$H$20+'District F'!$I$20</f>
        <v>0</v>
      </c>
      <c r="GL10" s="28">
        <f>'District F'!$O$20</f>
        <v>0</v>
      </c>
      <c r="GM10" s="108">
        <f t="shared" si="58"/>
        <v>0</v>
      </c>
      <c r="GN10" s="29" t="str">
        <f>IF('District F'!$B$20="","",IF($GL10&gt;=$GM10,"Pass",IF($GL10&gt;=($GM10-'District F'!$R$20-'District F'!$S$20),"Pass With Exemption(s)","Fail")))</f>
        <v/>
      </c>
      <c r="GO10" s="28">
        <f>'District F'!$P$20</f>
        <v>0</v>
      </c>
      <c r="GP10" s="108">
        <f t="shared" si="59"/>
        <v>0</v>
      </c>
      <c r="GQ10" s="29" t="str">
        <f>IF('District F'!$B$20="","",IF($GO10&gt;=$GP10,"Pass",IF($GO10&gt;=($GP10-(('District F'!$R$20-'District F'!$S$20)/$GT10)),"Pass With Exemption(s)","Fail")))</f>
        <v/>
      </c>
      <c r="GR10" s="28">
        <f>'District F'!$R$20+'District F'!$S$20</f>
        <v>0</v>
      </c>
      <c r="GS10" s="28">
        <f>'District F'!$E$20</f>
        <v>0</v>
      </c>
      <c r="GT10" s="108">
        <f t="shared" si="60"/>
        <v>0</v>
      </c>
      <c r="GU10" s="28">
        <f>'District F'!$X$20</f>
        <v>0</v>
      </c>
      <c r="GW10" s="28">
        <f>'District F'!$D$21</f>
        <v>0</v>
      </c>
      <c r="GX10" s="108">
        <f t="shared" si="61"/>
        <v>0</v>
      </c>
      <c r="GY10" s="29" t="str">
        <f>IF('District F'!$B$21="","",IF($GW10&gt;=$GX10,"Pass",IF($GW10&gt;=($GX10-'District F'!$H$21-'District F'!$I$21),"Pass With Exemption(s)","Fail")))</f>
        <v/>
      </c>
      <c r="GZ10" s="28">
        <f>'District F'!$F$21</f>
        <v>0</v>
      </c>
      <c r="HA10" s="108">
        <f t="shared" si="62"/>
        <v>0</v>
      </c>
      <c r="HB10" s="108">
        <f t="shared" si="0"/>
        <v>0</v>
      </c>
      <c r="HC10" s="29" t="str">
        <f>IF('District F'!$B$21="","",IF($GZ10&gt;=$HA10,"Pass",IF($GZ10&gt;=($HA10-(('District F'!$H$21-'District F'!$I$21)/$HB10)),"Pass With Exemption(s)","Fail")))</f>
        <v/>
      </c>
      <c r="HD10" s="28">
        <f>'District F'!$H$21+'District F'!$I$21</f>
        <v>0</v>
      </c>
      <c r="HE10" s="28">
        <f>'District F'!$O$21</f>
        <v>0</v>
      </c>
      <c r="HF10" s="108">
        <f t="shared" si="63"/>
        <v>0</v>
      </c>
      <c r="HG10" s="29" t="str">
        <f>IF('District F'!$B$21="","",IF($HE10&gt;=$HF10,"Pass",IF($HE10&gt;=($HF10-'District F'!$R$21-'District F'!$S$21),"Pass With Exemption(s)","Fail")))</f>
        <v/>
      </c>
      <c r="HH10" s="28">
        <f>'District F'!$P$21</f>
        <v>0</v>
      </c>
      <c r="HI10" s="108">
        <f t="shared" si="64"/>
        <v>0</v>
      </c>
      <c r="HJ10" s="29" t="str">
        <f>IF('District F'!$B$21="","",IF($HH10&gt;=$HI10,"Pass",IF($HH10&gt;=($HI10-(('District F'!$R$21-'District F'!$S$21)/$HM10)),"Pass With Exemption(s)","Fail")))</f>
        <v/>
      </c>
      <c r="HK10" s="28">
        <f>'District F'!$R$21+'District F'!$S$21</f>
        <v>0</v>
      </c>
      <c r="HL10" s="28">
        <f>'District F'!$E$21</f>
        <v>0</v>
      </c>
      <c r="HM10" s="108">
        <f t="shared" si="65"/>
        <v>0</v>
      </c>
      <c r="HN10" s="28">
        <f>'District F'!$X$21</f>
        <v>0</v>
      </c>
      <c r="HP10" s="28">
        <f>'District F'!$D$22</f>
        <v>0</v>
      </c>
      <c r="HQ10" s="108">
        <f t="shared" si="66"/>
        <v>0</v>
      </c>
      <c r="HR10" s="29" t="str">
        <f>IF('District F'!$B$22="","",IF($HP10&gt;=$HQ10,"Pass",IF($HP10&gt;=($HQ10-'District F'!$H$22-'District F'!$I$22),"Pass With Exemption(s)","Fail")))</f>
        <v/>
      </c>
      <c r="HS10" s="28">
        <f>'District F'!$F$22</f>
        <v>0</v>
      </c>
      <c r="HT10" s="108">
        <f t="shared" si="67"/>
        <v>0</v>
      </c>
      <c r="HU10" s="108">
        <f t="shared" si="68"/>
        <v>0</v>
      </c>
      <c r="HV10" s="29" t="str">
        <f>IF('District F'!$B$22="","",IF($HS10&gt;=$HT10,"Pass",IF($HS10&gt;=($HT10-(('District F'!$H$22-'District F'!$I$22)/$HU10)),"Pass With Exemption(s)","Fail")))</f>
        <v/>
      </c>
      <c r="HW10" s="28">
        <f>'District F'!$H$22+'District F'!$I$22</f>
        <v>0</v>
      </c>
      <c r="HX10" s="28">
        <f>'District F'!$O$22</f>
        <v>0</v>
      </c>
      <c r="HY10" s="108">
        <f t="shared" si="69"/>
        <v>0</v>
      </c>
      <c r="HZ10" s="29" t="str">
        <f>IF('District F'!$B$22="","",IF($HX10&gt;=$HY10,"Pass",IF($HX10&gt;=($HY10-'District F'!$R$22-'District F'!$S$22),"Pass With Exemption(s)","Fail")))</f>
        <v/>
      </c>
      <c r="IA10" s="28">
        <f>'District F'!$P$22</f>
        <v>0</v>
      </c>
      <c r="IB10" s="108">
        <f t="shared" si="70"/>
        <v>0</v>
      </c>
      <c r="IC10" s="29" t="str">
        <f>IF('District F'!$B$22="","",IF($IA10&gt;=$IB10,"Pass",IF($IA10&gt;=($IB10-(('District F'!$R$22-'District F'!$S$22)/$IF10)),"Pass With Exemption(s)","Fail")))</f>
        <v/>
      </c>
      <c r="ID10" s="28">
        <f>'District F'!$R$22+'District F'!$S$22</f>
        <v>0</v>
      </c>
      <c r="IE10" s="28">
        <f>'District F'!$E$22</f>
        <v>0</v>
      </c>
      <c r="IF10" s="108">
        <f t="shared" si="71"/>
        <v>0</v>
      </c>
      <c r="IG10" s="28">
        <f>'District F'!$X$22</f>
        <v>0</v>
      </c>
      <c r="II10" s="28">
        <f>'District F'!$D$23</f>
        <v>0</v>
      </c>
      <c r="IJ10" s="108">
        <f t="shared" si="72"/>
        <v>0</v>
      </c>
      <c r="IK10" s="29" t="str">
        <f>IF('District F'!$B$23="","",IF($II10&gt;=$IJ10,"Pass",IF($II10&gt;=($IJ10-'District F'!$H$23-'District F'!$I$23),"Pass With Exemption(s)","Fail")))</f>
        <v/>
      </c>
      <c r="IL10" s="28">
        <f>'District F'!$F$23</f>
        <v>0</v>
      </c>
      <c r="IM10" s="108">
        <f t="shared" si="73"/>
        <v>0</v>
      </c>
      <c r="IN10" s="108">
        <f t="shared" si="74"/>
        <v>0</v>
      </c>
      <c r="IO10" s="29" t="str">
        <f>IF('District F'!$B$23="","",IF($IL10&gt;=$IM10,"Pass",IF($IL10&gt;=($IM10-(('District F'!$H$23-'District F'!$I$23)/$IN10)),"Pass With Exemption(s)","Fail")))</f>
        <v/>
      </c>
      <c r="IP10" s="28">
        <f>'District F'!$H$23+'District F'!$I$23</f>
        <v>0</v>
      </c>
      <c r="IQ10" s="28">
        <f>'District F'!$O$23</f>
        <v>0</v>
      </c>
      <c r="IR10" s="108">
        <f t="shared" si="75"/>
        <v>0</v>
      </c>
      <c r="IS10" s="29" t="str">
        <f>IF('District F'!$B$23="","",IF($IQ10&gt;=$IR10,"Pass",IF($IQ10&gt;=($IR10-'District F'!$R$23-'District F'!$S$23),"Pass With Exemption(s)","Fail")))</f>
        <v/>
      </c>
      <c r="IT10" s="28">
        <f>'District F'!$P$23</f>
        <v>0</v>
      </c>
      <c r="IU10" s="108">
        <f t="shared" si="76"/>
        <v>0</v>
      </c>
      <c r="IV10" s="29" t="str">
        <f>IF('District F'!$B$23="","",IF($IT10&gt;=$IU10,"Pass",IF($IT10&gt;=($IU10-(('District F'!$R$23-'District F'!$S$23)/$IY10)),"Pass With Exemption(s)","Fail")))</f>
        <v/>
      </c>
      <c r="IW10" s="28">
        <f>'District F'!$R$23+'District F'!$S$23</f>
        <v>0</v>
      </c>
      <c r="IX10" s="28">
        <f>'District F'!$E$23</f>
        <v>0</v>
      </c>
      <c r="IY10" s="108">
        <f t="shared" si="77"/>
        <v>0</v>
      </c>
      <c r="IZ10" s="28">
        <f>'District F'!$X$23</f>
        <v>0</v>
      </c>
      <c r="JB10" s="28">
        <f>'District F'!$D$24</f>
        <v>0</v>
      </c>
      <c r="JC10" s="108">
        <f t="shared" si="78"/>
        <v>0</v>
      </c>
      <c r="JD10" s="29" t="str">
        <f>IF('District F'!$B$24="","",IF($JB10&gt;=$JC10,"Pass",IF($JB10&gt;=($JB10-'District F'!$H$24-'District F'!$I$24),"Pass With Exemption(s)","Fail")))</f>
        <v/>
      </c>
      <c r="JE10" s="28">
        <f>'District F'!$F$24</f>
        <v>0</v>
      </c>
      <c r="JF10" s="108">
        <f t="shared" si="79"/>
        <v>0</v>
      </c>
      <c r="JG10" s="108">
        <f t="shared" si="80"/>
        <v>0</v>
      </c>
      <c r="JH10" s="29" t="str">
        <f>IF('District F'!$B$24="","",IF($JE10&gt;=$JF10,"Pass",IF($JE10&gt;=($JF10-(('District F'!$H$24-'District F'!$I$24)/$JG10)),"Pass With Exemption(s)","Fail")))</f>
        <v/>
      </c>
      <c r="JI10" s="28">
        <f>'District F'!$H$24+'District F'!$I$24</f>
        <v>0</v>
      </c>
      <c r="JJ10" s="28">
        <f>'District F'!$O$24</f>
        <v>0</v>
      </c>
      <c r="JK10" s="108">
        <f t="shared" si="81"/>
        <v>0</v>
      </c>
      <c r="JL10" s="29" t="str">
        <f>IF('District F'!$B$24="","",IF($JJ10&gt;=$JK10,"Pass",IF($JJ10&gt;=($JK10-'District F'!$R$24-'District F'!$S$24),"Pass With Exemption(s)","Fail")))</f>
        <v/>
      </c>
      <c r="JM10" s="28">
        <f>'District F'!$P$24</f>
        <v>0</v>
      </c>
      <c r="JN10" s="108">
        <f t="shared" si="82"/>
        <v>0</v>
      </c>
      <c r="JO10" s="29" t="str">
        <f>IF('District F'!$B$24="","",IF($JM10&gt;=$JN10,"Pass",IF($JM10&gt;=($JN10-(('District F'!$R$24-'District F'!$S$24)/$JR10)),"Pass With Exemption(s)","Fail")))</f>
        <v/>
      </c>
      <c r="JP10" s="28">
        <f>'District F'!$R$24+'District F'!$S$24</f>
        <v>0</v>
      </c>
      <c r="JQ10" s="28">
        <f>'District F'!$E$24</f>
        <v>0</v>
      </c>
      <c r="JR10" s="108">
        <f t="shared" si="83"/>
        <v>0</v>
      </c>
      <c r="JS10" s="28">
        <f>'District F'!$X$24</f>
        <v>0</v>
      </c>
      <c r="JU10" s="28">
        <f>'District F'!$D$25</f>
        <v>0</v>
      </c>
      <c r="JV10" s="108">
        <f t="shared" si="84"/>
        <v>0</v>
      </c>
      <c r="JW10" s="29" t="str">
        <f>IF('District F'!$B$25="","",IF($JU10&gt;=$JV10,"Pass",IF($JU10&gt;=($JV10-'District F'!$H$25-'District F'!$I$25),"Pass With Exemption(s)","Fail")))</f>
        <v/>
      </c>
      <c r="JX10" s="28">
        <f>'District F'!$F$25</f>
        <v>0</v>
      </c>
      <c r="JY10" s="108">
        <f t="shared" si="85"/>
        <v>0</v>
      </c>
      <c r="JZ10" s="108">
        <f t="shared" si="86"/>
        <v>0</v>
      </c>
      <c r="KA10" s="29" t="str">
        <f>IF('District F'!$B$25="","",IF($JX10&gt;=$JY10,"Pass",IF($JX10&gt;=($JY10-(('District F'!$H$25-'District F'!$I$25)/$JZ10)),"Pass With Exemption(s)","Fail")))</f>
        <v/>
      </c>
      <c r="KB10" s="28">
        <f>'District F'!$H$25+'District F'!$I$25</f>
        <v>0</v>
      </c>
      <c r="KC10" s="28">
        <f>'District F'!$O$25</f>
        <v>0</v>
      </c>
      <c r="KD10" s="108">
        <f t="shared" si="87"/>
        <v>0</v>
      </c>
      <c r="KE10" s="29" t="str">
        <f>IF('District F'!$B$25="","",IF($KC10&gt;=$KD10,"Pass",IF($KC10&gt;=($KD10-'District F'!$R$25-'District F'!$S$25),"Pass With Exemption(s)","Fail")))</f>
        <v/>
      </c>
      <c r="KF10" s="28">
        <f>'District F'!$P$25</f>
        <v>0</v>
      </c>
      <c r="KG10" s="108">
        <f t="shared" si="88"/>
        <v>0</v>
      </c>
      <c r="KH10" s="29" t="str">
        <f>IF('District F'!$B$25="","",IF($KF10&gt;=$KG10,"Pass",IF($KF10&gt;=($KG10-(('District F'!$R$25-'District F'!$S$25)/$KK10)),"Pass With Exemption(s)","Fail")))</f>
        <v/>
      </c>
      <c r="KI10" s="28">
        <f>'District F'!$R$25+'District F'!$S$25</f>
        <v>0</v>
      </c>
      <c r="KJ10" s="28">
        <f>'District F'!$E$25</f>
        <v>0</v>
      </c>
      <c r="KK10" s="108">
        <f t="shared" si="89"/>
        <v>0</v>
      </c>
      <c r="KL10" s="28">
        <f>'District F'!$X$25</f>
        <v>0</v>
      </c>
    </row>
    <row r="11" spans="1:299" x14ac:dyDescent="0.3">
      <c r="A11" s="30">
        <f>'District G'!$B$3</f>
        <v>0</v>
      </c>
      <c r="B11" s="28">
        <f>'District G'!$D$10</f>
        <v>0</v>
      </c>
      <c r="C11" s="29" t="str">
        <f>IF('District G'!$B$10="","",IF('District G'!$H$10&gt;0,"Pass With Exemption(s)","Pass"))</f>
        <v/>
      </c>
      <c r="D11" s="28">
        <f>'District G'!$F$10</f>
        <v>0</v>
      </c>
      <c r="E11" s="29" t="str">
        <f>IF('District G'!$B$10="","",IF('District G'!$H$10&gt;0,"Pass With Exemption(s)","Pass"))</f>
        <v/>
      </c>
      <c r="F11" s="28">
        <f>'District G'!$H$10+'District G'!$I$10</f>
        <v>0</v>
      </c>
      <c r="G11" s="28">
        <f>'District G'!$O$10</f>
        <v>0</v>
      </c>
      <c r="H11" s="29" t="str">
        <f>IF('District G'!$B$10="","",IF('District G'!$R$10&gt;0,"Pass With Exemption(s)","Pass"))</f>
        <v/>
      </c>
      <c r="I11" s="28">
        <f>'District G'!$P$10</f>
        <v>0</v>
      </c>
      <c r="J11" s="29" t="str">
        <f>IF('District G'!$B$10="","",IF('District G'!$R$10&gt;0,"Pass With Exemption(s)","Pass"))</f>
        <v/>
      </c>
      <c r="K11" s="28">
        <f>'District G'!$R$10+'District G'!$S$10</f>
        <v>0</v>
      </c>
      <c r="L11" s="28">
        <f>'District G'!$E$10</f>
        <v>0</v>
      </c>
      <c r="M11" s="28">
        <f>'District G'!$X$10</f>
        <v>0</v>
      </c>
      <c r="O11" s="28">
        <f>'District G'!$D$11</f>
        <v>0</v>
      </c>
      <c r="P11" s="108">
        <f t="shared" si="1"/>
        <v>0</v>
      </c>
      <c r="Q11" s="29" t="str">
        <f>IF('District G'!$B$11="","",IF($O11&gt;=$P11,"Pass",IF($O11&gt;=($P11-'District G'!$H$11-'District G'!$I$11),"Pass With Exemption(s)","Fail")))</f>
        <v/>
      </c>
      <c r="R11" s="28">
        <f>'District G'!$F$11</f>
        <v>0</v>
      </c>
      <c r="S11" s="108">
        <f t="shared" si="2"/>
        <v>0</v>
      </c>
      <c r="T11" s="108">
        <f t="shared" si="3"/>
        <v>0</v>
      </c>
      <c r="U11" s="29" t="str">
        <f>IF('District G'!$B$11="","",IF($R11&gt;=$S11,"Pass",IF($R11&gt;=($S11-(('District G'!$H$11-'District G'!$I$11)/$T11)),"Pass With Exemption(s)","Fail")))</f>
        <v/>
      </c>
      <c r="V11" s="28">
        <f>'District G'!$H$11+'District G'!$I$11</f>
        <v>0</v>
      </c>
      <c r="W11" s="28">
        <f>'District G'!$O$11</f>
        <v>0</v>
      </c>
      <c r="X11" s="108">
        <f t="shared" si="4"/>
        <v>0</v>
      </c>
      <c r="Y11" s="29" t="str">
        <f>IF('District G'!$B$11="","",IF($W11&gt;=$X11,"Pass",IF($W11&gt;=($X11-'District G'!$R$11-'District G'!$S$11),"Pass With Exemption(s)","Fail")))</f>
        <v/>
      </c>
      <c r="Z11" s="28">
        <f>'District G'!$P$11</f>
        <v>0</v>
      </c>
      <c r="AA11" s="108">
        <f t="shared" si="5"/>
        <v>0</v>
      </c>
      <c r="AB11" s="29" t="str">
        <f>IF('District G'!$B$11="","",IF($Z11&gt;=$AA11,"Pass",IF($Z11&gt;=($AA11-(('District G'!$R$11-'District G'!$S$11)/$AE11)),"Pass With Exemption(s)","Fail")))</f>
        <v/>
      </c>
      <c r="AC11" s="28">
        <f>'District G'!$R$11+'District G'!$S$11</f>
        <v>0</v>
      </c>
      <c r="AD11" s="28">
        <f>'District G'!$E$11</f>
        <v>0</v>
      </c>
      <c r="AE11" s="108">
        <f t="shared" si="6"/>
        <v>0</v>
      </c>
      <c r="AF11" s="28">
        <f>'District G'!$X$11</f>
        <v>0</v>
      </c>
      <c r="AH11" s="28">
        <f>'District G'!$D$12</f>
        <v>0</v>
      </c>
      <c r="AI11" s="108">
        <f t="shared" si="7"/>
        <v>0</v>
      </c>
      <c r="AJ11" s="29" t="str">
        <f>IF('District G'!$B$12="","",IF($AH11&gt;=$AI11,"Pass",IF($AH11&gt;=($AI11-'District G'!$H$12-'District G'!$I$12),"Pass With Exemption(s)","Fail")))</f>
        <v/>
      </c>
      <c r="AK11" s="28">
        <f>'District G'!$F$12</f>
        <v>0</v>
      </c>
      <c r="AL11" s="108">
        <f t="shared" si="8"/>
        <v>0</v>
      </c>
      <c r="AM11" s="108">
        <f t="shared" si="9"/>
        <v>0</v>
      </c>
      <c r="AN11" s="29" t="str">
        <f>IF('District G'!$B$12="","",IF($AK11&gt;=$AL11,"Pass",IF($AK11&gt;=($AL11-(('District G'!$H$12-'District G'!$I$12)/$AM11)),"Pass With Exemption(s)","Fail")))</f>
        <v/>
      </c>
      <c r="AO11" s="28">
        <f>'District G'!$H$12+'District G'!$I$12</f>
        <v>0</v>
      </c>
      <c r="AP11" s="28">
        <f>'District G'!$O$12</f>
        <v>0</v>
      </c>
      <c r="AQ11" s="108">
        <f t="shared" si="10"/>
        <v>0</v>
      </c>
      <c r="AR11" s="29" t="str">
        <f>IF('District G'!$B$12="","",IF($AP11&gt;=$AQ11,"Pass",IF($AP11&gt;=($AQ11-'District G'!$R$12-'District G'!$S$12),"Pass With Exemption(s)","Fail")))</f>
        <v/>
      </c>
      <c r="AS11" s="28">
        <f>'District G'!$P$12</f>
        <v>0</v>
      </c>
      <c r="AT11" s="108">
        <f t="shared" si="11"/>
        <v>0</v>
      </c>
      <c r="AU11" s="29" t="str">
        <f>IF('District G'!$B$12="","",IF($AS11&gt;=$AT11,"Pass",IF($AS11&gt;=($AT11-(('District G'!$R$12-'District G'!$S$12)/$AX11)),"Pass With Exemption(s)","Fail")))</f>
        <v/>
      </c>
      <c r="AV11" s="28">
        <f>'District G'!$R$12+'District G'!$S$12</f>
        <v>0</v>
      </c>
      <c r="AW11" s="28">
        <f>'District G'!$E$12</f>
        <v>0</v>
      </c>
      <c r="AX11" s="108">
        <f t="shared" si="12"/>
        <v>0</v>
      </c>
      <c r="AY11" s="28">
        <f>'District G'!$X$12</f>
        <v>0</v>
      </c>
      <c r="BA11" s="28">
        <f>'District G'!$D$13</f>
        <v>0</v>
      </c>
      <c r="BB11" s="108">
        <f t="shared" si="13"/>
        <v>0</v>
      </c>
      <c r="BC11" s="29" t="str">
        <f>IF('District G'!$B$13="","",IF($BA11&gt;=$BB11,"Pass",IF($BA11&gt;=($BB11-'District G'!$H$13-'District G'!$I$13),"Pass With Exemption(s)","Fail")))</f>
        <v/>
      </c>
      <c r="BD11" s="28">
        <f>'District G'!$F$13</f>
        <v>0</v>
      </c>
      <c r="BE11" s="108">
        <f t="shared" si="14"/>
        <v>0</v>
      </c>
      <c r="BF11" s="108">
        <f t="shared" si="15"/>
        <v>0</v>
      </c>
      <c r="BG11" s="29" t="str">
        <f>IF('District G'!$B$13="","",IF($BD11&gt;=$BE11,"Pass",IF($BD11&gt;=($BE11-(('District G'!$H$13-'District G'!$I$13)/$BF11)),"Pass With Exemption(s)","Fail")))</f>
        <v/>
      </c>
      <c r="BH11" s="28">
        <f>'District G'!$H$13+'District G'!$I$13</f>
        <v>0</v>
      </c>
      <c r="BI11" s="28">
        <f>'District G'!$O$13</f>
        <v>0</v>
      </c>
      <c r="BJ11" s="108">
        <f t="shared" si="16"/>
        <v>0</v>
      </c>
      <c r="BK11" s="29" t="str">
        <f>IF('District G'!$B$13="","",IF($BI11&gt;=$BJ11,"Pass",IF($BI11&gt;=($BJ11-'District G'!$R$13-'District G'!$S$13),"Pass With Exemption(s)","Fail")))</f>
        <v/>
      </c>
      <c r="BL11" s="28">
        <f>'District G'!$P$13</f>
        <v>0</v>
      </c>
      <c r="BM11" s="108">
        <f t="shared" si="17"/>
        <v>0</v>
      </c>
      <c r="BN11" s="29" t="str">
        <f>IF('District G'!$B$13="","",IF($BL11&gt;=$BM11,"Pass",IF($BL11&gt;=($BM11-(('District G'!$R$13-'District G'!$S$13)/$BQ11)),"Pass With Exemption(s)","Fail")))</f>
        <v/>
      </c>
      <c r="BO11" s="28">
        <f>'District G'!$R$13+'District G'!$S$13</f>
        <v>0</v>
      </c>
      <c r="BP11" s="28">
        <f>'District G'!$E$13</f>
        <v>0</v>
      </c>
      <c r="BQ11" s="108">
        <f t="shared" si="18"/>
        <v>0</v>
      </c>
      <c r="BR11" s="28">
        <f>'District G'!$X$13</f>
        <v>0</v>
      </c>
      <c r="BT11" s="28">
        <f>'District G'!$D$14</f>
        <v>0</v>
      </c>
      <c r="BU11" s="108">
        <f t="shared" si="19"/>
        <v>0</v>
      </c>
      <c r="BV11" s="29" t="str">
        <f>IF('District G'!$B$14="","",IF($BT11&gt;=$BU11,"Pass",IF($BT11&gt;=($BU11-'District G'!$H$14-'District G'!$I$14),"Pass With Exemption(s)","Fail")))</f>
        <v/>
      </c>
      <c r="BW11" s="28">
        <f>'District G'!$F$14</f>
        <v>0</v>
      </c>
      <c r="BX11" s="108">
        <f t="shared" si="20"/>
        <v>0</v>
      </c>
      <c r="BY11" s="108">
        <f t="shared" si="21"/>
        <v>0</v>
      </c>
      <c r="BZ11" s="29" t="str">
        <f>IF('District G'!$B$14="","",IF($BW11&gt;=$BX11,"Pass",IF($BW11&gt;=($BX11-(('District G'!$H$14-'District G'!$I$14)/$BY11)),"Pass With Exemption(s)","Fail")))</f>
        <v/>
      </c>
      <c r="CA11" s="28">
        <f>'District G'!$H$14+'District G'!$I$14</f>
        <v>0</v>
      </c>
      <c r="CB11" s="28">
        <f>'District G'!$O$14</f>
        <v>0</v>
      </c>
      <c r="CC11" s="108">
        <f t="shared" si="22"/>
        <v>0</v>
      </c>
      <c r="CD11" s="29" t="str">
        <f>IF('District G'!$B$14="","",IF($CB11&gt;=$CC11,"Pass",IF($CB11&gt;=($CC11-'District G'!$R$14-'District G'!$S$14),"Pass With Exemption(s)","Fail")))</f>
        <v/>
      </c>
      <c r="CE11" s="28">
        <f>'District G'!$P$14</f>
        <v>0</v>
      </c>
      <c r="CF11" s="108">
        <f t="shared" si="23"/>
        <v>0</v>
      </c>
      <c r="CG11" s="29" t="str">
        <f>IF('District G'!$B$14="","",IF($CE11&gt;=$CF11,"Pass",IF($CE11&gt;=($CF11-(('District G'!$R$14-'District G'!$S$14)/$CJ11)),"Pass With Exemption(s)","Fail")))</f>
        <v/>
      </c>
      <c r="CH11" s="28">
        <f>'District G'!$R$14+'District G'!$S$14</f>
        <v>0</v>
      </c>
      <c r="CI11" s="28">
        <f>'District G'!$E$14</f>
        <v>0</v>
      </c>
      <c r="CJ11" s="108">
        <f t="shared" si="24"/>
        <v>0</v>
      </c>
      <c r="CK11" s="28">
        <f>'District G'!$X$14</f>
        <v>0</v>
      </c>
      <c r="CM11" s="28">
        <f>'District G'!$D$15</f>
        <v>0</v>
      </c>
      <c r="CN11" s="108">
        <f t="shared" si="25"/>
        <v>0</v>
      </c>
      <c r="CO11" s="29" t="str">
        <f>IF('District G'!$B$15="","",IF($CM11&gt;=$CN11,"Pass",IF($CM11&gt;=($CN11-'District G'!$H$15-'District G'!$I$15),"Pass With Exemption(s)","Fail")))</f>
        <v/>
      </c>
      <c r="CP11" s="28">
        <f>'District G'!$F$15</f>
        <v>0</v>
      </c>
      <c r="CQ11" s="108">
        <f t="shared" si="26"/>
        <v>0</v>
      </c>
      <c r="CR11" s="108">
        <f t="shared" si="27"/>
        <v>0</v>
      </c>
      <c r="CS11" s="29" t="str">
        <f>IF('District G'!$B$15="","",IF($CP11&gt;=$CQ11,"Pass",IF($CP11&gt;=($CQ11-(('District G'!$H$15-'District G'!$I$15)/$CR11)),"Pass With Exemption(s)","Fail")))</f>
        <v/>
      </c>
      <c r="CT11" s="28">
        <f>'District G'!$H$15+'District G'!$I$15</f>
        <v>0</v>
      </c>
      <c r="CU11" s="28">
        <f>'District G'!$O$15</f>
        <v>0</v>
      </c>
      <c r="CV11" s="108">
        <f t="shared" si="28"/>
        <v>0</v>
      </c>
      <c r="CW11" s="29" t="str">
        <f>IF('District G'!$B$15="","",IF($CU11&gt;=$CV11,"Pass",IF($CU11&gt;=($CV11-'District G'!$R$15-'District G'!$S$15),"Pass With Exemption(s)","Fail")))</f>
        <v/>
      </c>
      <c r="CX11" s="28">
        <f>'District G'!$P$15</f>
        <v>0</v>
      </c>
      <c r="CY11" s="108">
        <f t="shared" si="29"/>
        <v>0</v>
      </c>
      <c r="CZ11" s="29" t="str">
        <f>IF('District G'!$B$15="","",IF($CX11&gt;=$CY11,"Pass",IF($CX11&gt;=($CY11-(('District G'!$R$15-'District G'!$S$15)/$DC11)),"Pass With Exemption(s)","Fail")))</f>
        <v/>
      </c>
      <c r="DA11" s="28">
        <f>'District G'!$R$15+'District G'!$S$15</f>
        <v>0</v>
      </c>
      <c r="DB11" s="28">
        <f>'District G'!$E$15</f>
        <v>0</v>
      </c>
      <c r="DC11" s="108">
        <f t="shared" si="30"/>
        <v>0</v>
      </c>
      <c r="DD11" s="28">
        <f>'District G'!$X$15</f>
        <v>0</v>
      </c>
      <c r="DF11" s="28">
        <f>'District G'!$D$16</f>
        <v>0</v>
      </c>
      <c r="DG11" s="108">
        <f t="shared" si="31"/>
        <v>0</v>
      </c>
      <c r="DH11" s="29" t="str">
        <f>IF('District G'!$B$16="","",IF($DF11&gt;=$DG11,"Pass",IF($DF11&gt;=($DG11-'District G'!$H$16-'District G'!$I$16),"Pass With Exemption(s)","Fail")))</f>
        <v/>
      </c>
      <c r="DI11" s="28">
        <f>'District G'!$F$16</f>
        <v>0</v>
      </c>
      <c r="DJ11" s="108">
        <f t="shared" si="32"/>
        <v>0</v>
      </c>
      <c r="DK11" s="108">
        <f t="shared" si="33"/>
        <v>0</v>
      </c>
      <c r="DL11" s="29" t="str">
        <f>IF('District G'!$B$16="","",IF($DI11&gt;=$DJ11,"Pass",IF($DI11&gt;=($DJ11-(('District G'!$H$16-'District G'!$I$16)/$DK11)),"Pass With Exemption(s)","Fail")))</f>
        <v/>
      </c>
      <c r="DM11" s="28">
        <f>'District G'!$H$16+'District G'!$I$16</f>
        <v>0</v>
      </c>
      <c r="DN11" s="28">
        <f>'District G'!$O$16</f>
        <v>0</v>
      </c>
      <c r="DO11" s="108">
        <f t="shared" si="34"/>
        <v>0</v>
      </c>
      <c r="DP11" s="29" t="str">
        <f>IF('District G'!$B$16="","",IF($DN11&gt;=$DO11,"Pass",IF($DN11&gt;=($DO11-'District G'!$R$16-'District G'!$S$16),"Pass With Exemption(s)","Fail")))</f>
        <v/>
      </c>
      <c r="DQ11" s="28">
        <f>'District G'!$P$16</f>
        <v>0</v>
      </c>
      <c r="DR11" s="108">
        <f t="shared" si="35"/>
        <v>0</v>
      </c>
      <c r="DS11" s="29" t="str">
        <f>IF('District G'!$B$16="","",IF($DQ11&gt;=$DR11,"Pass",IF($DQ11&gt;=($DR11-(('District G'!$R$16-'District G'!$S$16)/$DV11)),"Pass With Exemption(s)","Fail")))</f>
        <v/>
      </c>
      <c r="DT11" s="28">
        <f>'District G'!$R$16+'District G'!$S$16</f>
        <v>0</v>
      </c>
      <c r="DU11" s="28">
        <f>'District G'!$E$16</f>
        <v>0</v>
      </c>
      <c r="DV11" s="108">
        <f t="shared" si="36"/>
        <v>0</v>
      </c>
      <c r="DW11" s="28">
        <f>'District G'!$X$16</f>
        <v>0</v>
      </c>
      <c r="DY11" s="28">
        <f>'District G'!$D$17</f>
        <v>0</v>
      </c>
      <c r="DZ11" s="108">
        <f t="shared" si="37"/>
        <v>0</v>
      </c>
      <c r="EA11" s="29" t="str">
        <f>IF('District G'!$B$17="","",IF($DY11&gt;=$DZ11,"Pass",IF($DY11&gt;=($DZ11-'District G'!$H$17-'District G'!$I$17),"Pass With Exemption(s)","Fail")))</f>
        <v/>
      </c>
      <c r="EB11" s="28">
        <f>'District G'!$F$17</f>
        <v>0</v>
      </c>
      <c r="EC11" s="108">
        <f t="shared" si="38"/>
        <v>0</v>
      </c>
      <c r="ED11" s="108">
        <f t="shared" si="39"/>
        <v>0</v>
      </c>
      <c r="EE11" s="29" t="str">
        <f>IF('District G'!$B$17="","",IF($EB11&gt;=$EC11,"Pass",IF($EB11&gt;=($EC11-(('District G'!$H$17-'District G'!$I$17)/$ED11)),"Pass With Exemption(s)","Fail")))</f>
        <v/>
      </c>
      <c r="EF11" s="28">
        <f>'District G'!$H$17+'District G'!$I$17</f>
        <v>0</v>
      </c>
      <c r="EG11" s="28">
        <f>'District G'!$O$17</f>
        <v>0</v>
      </c>
      <c r="EH11" s="108">
        <f t="shared" si="40"/>
        <v>0</v>
      </c>
      <c r="EI11" s="29" t="str">
        <f>IF('District G'!$B$17="","",IF($EG11&gt;=$EH11,"Pass",IF($EG11&gt;=($EH11-'District G'!$R$17-'District G'!$S$17),"Pass With Exemption(s)","Fail")))</f>
        <v/>
      </c>
      <c r="EJ11" s="28">
        <f>'District G'!$P$17</f>
        <v>0</v>
      </c>
      <c r="EK11" s="108">
        <f t="shared" si="41"/>
        <v>0</v>
      </c>
      <c r="EL11" s="29" t="str">
        <f>IF('District G'!$B$17="","",IF($EJ11&gt;=$EK11,"Pass",IF($EJ11&gt;=($EK11-(('District G'!$R$17-'District G'!$S$17)/$EO11)),"Pass With Exemption(s)","Fail")))</f>
        <v/>
      </c>
      <c r="EM11" s="28">
        <f>'District G'!$R$17+'District G'!$S$17</f>
        <v>0</v>
      </c>
      <c r="EN11" s="28">
        <f>'District G'!$E$17</f>
        <v>0</v>
      </c>
      <c r="EO11" s="108">
        <f t="shared" si="42"/>
        <v>0</v>
      </c>
      <c r="EP11" s="28">
        <f>'District G'!$X$17</f>
        <v>0</v>
      </c>
      <c r="ER11" s="28">
        <f>'District G'!$D$18</f>
        <v>0</v>
      </c>
      <c r="ES11" s="108">
        <f t="shared" si="43"/>
        <v>0</v>
      </c>
      <c r="ET11" s="29" t="str">
        <f>IF('District G'!$B$18="","",IF($ER11&gt;=$ES11,"Pass",IF($ER11&gt;=($ES11-'District G'!$H$18-'District G'!$I$18),"Pass With Exemption(s)","Fail")))</f>
        <v/>
      </c>
      <c r="EU11" s="28">
        <f>'District G'!$F$18</f>
        <v>0</v>
      </c>
      <c r="EV11" s="108">
        <f t="shared" si="44"/>
        <v>0</v>
      </c>
      <c r="EW11" s="108">
        <f t="shared" si="45"/>
        <v>0</v>
      </c>
      <c r="EX11" s="29" t="str">
        <f>IF('District G'!$B$18="","",IF($EU11&gt;=$EV11,"Pass",IF($EU11&gt;=($EV11-(('District G'!$H$18-'District G'!$I$18)/$EW11)),"Pass With Exemption(s)","Fail")))</f>
        <v/>
      </c>
      <c r="EY11" s="28">
        <f>'District G'!$H$18+'District G'!$I$18</f>
        <v>0</v>
      </c>
      <c r="EZ11" s="28">
        <f>'District G'!$O$18</f>
        <v>0</v>
      </c>
      <c r="FA11" s="108">
        <f t="shared" si="46"/>
        <v>0</v>
      </c>
      <c r="FB11" s="29" t="str">
        <f>IF('District G'!$B$18="","",IF($EZ11&gt;=$FA11,"Pass",IF($EZ11&gt;=($FA11-'District G'!$R$18-'District G'!$S$18),"Pass With Exemption(s)","Fail")))</f>
        <v/>
      </c>
      <c r="FC11" s="28">
        <f>'District G'!$P$18</f>
        <v>0</v>
      </c>
      <c r="FD11" s="108">
        <f t="shared" si="47"/>
        <v>0</v>
      </c>
      <c r="FE11" s="29" t="str">
        <f>IF('District G'!$B$18="","",IF($FC11&gt;=$FD11,"Pass",IF($FC11&gt;=($FD11-(('District G'!$R$18-'District G'!$S$18)/$FH11)),"Pass With Exemption(s)","Fail")))</f>
        <v/>
      </c>
      <c r="FF11" s="28">
        <f>'District G'!$R$18+'District G'!$S$18</f>
        <v>0</v>
      </c>
      <c r="FG11" s="28">
        <f>'District G'!$E$18</f>
        <v>0</v>
      </c>
      <c r="FH11" s="108">
        <f t="shared" si="48"/>
        <v>0</v>
      </c>
      <c r="FI11" s="28">
        <f>'District G'!$X$18</f>
        <v>0</v>
      </c>
      <c r="FK11" s="28">
        <f>'District G'!$D$19</f>
        <v>0</v>
      </c>
      <c r="FL11" s="108">
        <f t="shared" si="49"/>
        <v>0</v>
      </c>
      <c r="FM11" s="29" t="str">
        <f>IF('District G'!$B$19="","",IF($FK11&gt;=$FL11,"Pass",IF($FK11&gt;=($FL11-'District G'!$H$19-'District G'!$I$19),"Pass With Exemption(s)","Fail")))</f>
        <v/>
      </c>
      <c r="FN11" s="28">
        <f>'District G'!$F$19</f>
        <v>0</v>
      </c>
      <c r="FO11" s="108">
        <f t="shared" si="50"/>
        <v>0</v>
      </c>
      <c r="FP11" s="108">
        <f t="shared" si="51"/>
        <v>0</v>
      </c>
      <c r="FQ11" s="29" t="str">
        <f>IF('District G'!$B$19="","",IF($FN11&gt;=$FO11,"Pass",IF($FN11&gt;=($FO11-(('District G'!$H$19-'District G'!$I$19)/$FP11)),"Pass With Exemption(s)","Fail")))</f>
        <v/>
      </c>
      <c r="FR11" s="28">
        <f>'District G'!$H$19+'District G'!$I$19</f>
        <v>0</v>
      </c>
      <c r="FS11" s="28">
        <f>'District G'!$O$19</f>
        <v>0</v>
      </c>
      <c r="FT11" s="108">
        <f t="shared" si="52"/>
        <v>0</v>
      </c>
      <c r="FU11" s="29" t="str">
        <f>IF('District G'!$B$19="","",IF($FS11&gt;=$FT11,"Pass",IF($FS11&gt;=($FT11-'District G'!$R$19-'District G'!$S$19),"Pass With Exemption(s)","Fail")))</f>
        <v/>
      </c>
      <c r="FV11" s="28">
        <f>'District G'!$P$19</f>
        <v>0</v>
      </c>
      <c r="FW11" s="108">
        <f t="shared" si="53"/>
        <v>0</v>
      </c>
      <c r="FX11" s="29" t="str">
        <f>IF('District G'!$B$19="","",IF($FV11&gt;=$FW11,"Pass",IF($FV11&gt;=($FW11-(('District G'!$R$19-'District G'!$S$19)/$GA11)),"Pass With Exemption(s)","Fail")))</f>
        <v/>
      </c>
      <c r="FY11" s="28">
        <f>'District G'!$R$19+'District G'!$S$19</f>
        <v>0</v>
      </c>
      <c r="FZ11" s="28">
        <f>'District G'!$E$19</f>
        <v>0</v>
      </c>
      <c r="GA11" s="108">
        <f t="shared" si="54"/>
        <v>0</v>
      </c>
      <c r="GB11" s="28">
        <f>'District G'!$X$19</f>
        <v>0</v>
      </c>
      <c r="GD11" s="28">
        <f>'District G'!$D$20</f>
        <v>0</v>
      </c>
      <c r="GE11" s="108">
        <f t="shared" si="55"/>
        <v>0</v>
      </c>
      <c r="GF11" s="29" t="str">
        <f>IF('District G'!$B$20="","",IF($GD11&gt;=$GE11,"Pass",IF($GD11&gt;=($GE11-'District G'!$H$20-'District G'!$I$20),"Pass With Exemption(s)","Fail")))</f>
        <v/>
      </c>
      <c r="GG11" s="28">
        <f>'District G'!$F$20</f>
        <v>0</v>
      </c>
      <c r="GH11" s="108">
        <f t="shared" si="56"/>
        <v>0</v>
      </c>
      <c r="GI11" s="108">
        <f t="shared" si="57"/>
        <v>0</v>
      </c>
      <c r="GJ11" s="29" t="str">
        <f>IF('District G'!$B$20="","",IF($GG11&gt;=$GH11,"Pass",IF($GG11&gt;=($GH11-(('District G'!$H$20-'District G'!$I$20)/$GI11)),"Pass With Exemption(s)","Fail")))</f>
        <v/>
      </c>
      <c r="GK11" s="28">
        <f>'District G'!$H$20+'District G'!$I$20</f>
        <v>0</v>
      </c>
      <c r="GL11" s="28">
        <f>'District G'!$O$20</f>
        <v>0</v>
      </c>
      <c r="GM11" s="108">
        <f t="shared" si="58"/>
        <v>0</v>
      </c>
      <c r="GN11" s="29" t="str">
        <f>IF('District G'!$B$20="","",IF($GL11&gt;=$GM11,"Pass",IF($GL11&gt;=($GM11-'District G'!$R$20-'District G'!$S$20),"Pass With Exemption(s)","Fail")))</f>
        <v/>
      </c>
      <c r="GO11" s="28">
        <f>'District G'!$P$20</f>
        <v>0</v>
      </c>
      <c r="GP11" s="108">
        <f t="shared" si="59"/>
        <v>0</v>
      </c>
      <c r="GQ11" s="29" t="str">
        <f>IF('District G'!$B$20="","",IF($GO11&gt;=$GP11,"Pass",IF($GO11&gt;=($GP11-(('District G'!$R$20-'District G'!$S$20)/$GT11)),"Pass With Exemption(s)","Fail")))</f>
        <v/>
      </c>
      <c r="GR11" s="28">
        <f>'District G'!$R$20+'District G'!$S$20</f>
        <v>0</v>
      </c>
      <c r="GS11" s="28">
        <f>'District G'!$E$20</f>
        <v>0</v>
      </c>
      <c r="GT11" s="108">
        <f t="shared" si="60"/>
        <v>0</v>
      </c>
      <c r="GU11" s="28">
        <f>'District G'!$X$20</f>
        <v>0</v>
      </c>
      <c r="GW11" s="28">
        <f>'District G'!$D$21</f>
        <v>0</v>
      </c>
      <c r="GX11" s="108">
        <f t="shared" si="61"/>
        <v>0</v>
      </c>
      <c r="GY11" s="29" t="str">
        <f>IF('District G'!$B$21="","",IF($GW11&gt;=$GX11,"Pass",IF($GW11&gt;=($GX11-'District G'!$H$21-'District G'!$I$21),"Pass With Exemption(s)","Fail")))</f>
        <v/>
      </c>
      <c r="GZ11" s="28">
        <f>'District G'!$F$21</f>
        <v>0</v>
      </c>
      <c r="HA11" s="108">
        <f t="shared" si="62"/>
        <v>0</v>
      </c>
      <c r="HB11" s="108">
        <f t="shared" si="0"/>
        <v>0</v>
      </c>
      <c r="HC11" s="29" t="str">
        <f>IF('District G'!$B$21="","",IF($GZ11&gt;=$HA11,"Pass",IF($GZ11&gt;=($HA11-(('District G'!$H$21-'District G'!$I$21)/$HB11)),"Pass With Exemption(s)","Fail")))</f>
        <v/>
      </c>
      <c r="HD11" s="28">
        <f>'District G'!$H$21+'District G'!$I$21</f>
        <v>0</v>
      </c>
      <c r="HE11" s="28">
        <f>'District G'!$O$21</f>
        <v>0</v>
      </c>
      <c r="HF11" s="108">
        <f t="shared" si="63"/>
        <v>0</v>
      </c>
      <c r="HG11" s="29" t="str">
        <f>IF('District G'!$B$21="","",IF($HE11&gt;=$HF11,"Pass",IF($HE11&gt;=($HF11-'District G'!$R$21-'District G'!$S$21),"Pass With Exemption(s)","Fail")))</f>
        <v/>
      </c>
      <c r="HH11" s="28">
        <f>'District G'!$P$21</f>
        <v>0</v>
      </c>
      <c r="HI11" s="108">
        <f t="shared" si="64"/>
        <v>0</v>
      </c>
      <c r="HJ11" s="29" t="str">
        <f>IF('District G'!$B$21="","",IF($HH11&gt;=$HI11,"Pass",IF($HH11&gt;=($HI11-(('District G'!$R$21-'District G'!$S$21)/$HM11)),"Pass With Exemption(s)","Fail")))</f>
        <v/>
      </c>
      <c r="HK11" s="28">
        <f>'District G'!$R$21+'District G'!$S$21</f>
        <v>0</v>
      </c>
      <c r="HL11" s="28">
        <f>'District G'!$E$21</f>
        <v>0</v>
      </c>
      <c r="HM11" s="108">
        <f t="shared" si="65"/>
        <v>0</v>
      </c>
      <c r="HN11" s="28">
        <f>'District G'!$X$21</f>
        <v>0</v>
      </c>
      <c r="HP11" s="28">
        <f>'District G'!$D$22</f>
        <v>0</v>
      </c>
      <c r="HQ11" s="108">
        <f t="shared" si="66"/>
        <v>0</v>
      </c>
      <c r="HR11" s="29" t="str">
        <f>IF('District G'!$B$22="","",IF($HP11&gt;=$HQ11,"Pass",IF($HP11&gt;=($HQ11-'District G'!$H$22-'District G'!$I$22),"Pass With Exemption(s)","Fail")))</f>
        <v/>
      </c>
      <c r="HS11" s="28">
        <f>'District G'!$F$22</f>
        <v>0</v>
      </c>
      <c r="HT11" s="108">
        <f t="shared" si="67"/>
        <v>0</v>
      </c>
      <c r="HU11" s="108">
        <f t="shared" si="68"/>
        <v>0</v>
      </c>
      <c r="HV11" s="29" t="str">
        <f>IF('District G'!$B$22="","",IF($HS11&gt;=$HT11,"Pass",IF($HS11&gt;=($HT11-(('District G'!$H$22-'District G'!$I$22)/$HU11)),"Pass With Exemption(s)","Fail")))</f>
        <v/>
      </c>
      <c r="HW11" s="28">
        <f>'District G'!$H$22+'District G'!$I$22</f>
        <v>0</v>
      </c>
      <c r="HX11" s="28">
        <f>'District G'!$O$22</f>
        <v>0</v>
      </c>
      <c r="HY11" s="108">
        <f t="shared" si="69"/>
        <v>0</v>
      </c>
      <c r="HZ11" s="29" t="str">
        <f>IF('District G'!$B$22="","",IF($HX11&gt;=$HY11,"Pass",IF($HX11&gt;=($HY11-'District G'!$R$22-'District G'!$S$22),"Pass With Exemption(s)","Fail")))</f>
        <v/>
      </c>
      <c r="IA11" s="28">
        <f>'District G'!$P$22</f>
        <v>0</v>
      </c>
      <c r="IB11" s="108">
        <f t="shared" si="70"/>
        <v>0</v>
      </c>
      <c r="IC11" s="29" t="str">
        <f>IF('District G'!$B$22="","",IF($IA11&gt;=$IB11,"Pass",IF($IA11&gt;=($IB11-(('District G'!$R$22-'District G'!$S$22)/$IF11)),"Pass With Exemption(s)","Fail")))</f>
        <v/>
      </c>
      <c r="ID11" s="28">
        <f>'District G'!$R$22+'District G'!$S$22</f>
        <v>0</v>
      </c>
      <c r="IE11" s="28">
        <f>'District G'!$E$22</f>
        <v>0</v>
      </c>
      <c r="IF11" s="108">
        <f t="shared" si="71"/>
        <v>0</v>
      </c>
      <c r="IG11" s="28">
        <f>'District G'!$X$22</f>
        <v>0</v>
      </c>
      <c r="II11" s="28">
        <f>'District G'!$D$23</f>
        <v>0</v>
      </c>
      <c r="IJ11" s="108">
        <f t="shared" si="72"/>
        <v>0</v>
      </c>
      <c r="IK11" s="29" t="str">
        <f>IF('District G'!$B$23="","",IF($II11&gt;=$IJ11,"Pass",IF($II11&gt;=($IJ11-'District G'!$H$23-'District G'!$I$23),"Pass With Exemption(s)","Fail")))</f>
        <v/>
      </c>
      <c r="IL11" s="28">
        <f>'District G'!$F$23</f>
        <v>0</v>
      </c>
      <c r="IM11" s="108">
        <f t="shared" si="73"/>
        <v>0</v>
      </c>
      <c r="IN11" s="108">
        <f t="shared" si="74"/>
        <v>0</v>
      </c>
      <c r="IO11" s="29" t="str">
        <f>IF('District G'!$B$23="","",IF($IL11&gt;=$IM11,"Pass",IF($IL11&gt;=($IM11-(('District G'!$H$23-'District G'!$I$23)/$IN11)),"Pass With Exemption(s)","Fail")))</f>
        <v/>
      </c>
      <c r="IP11" s="28">
        <f>'District G'!$H$23+'District G'!$I$23</f>
        <v>0</v>
      </c>
      <c r="IQ11" s="28">
        <f>'District G'!$O$23</f>
        <v>0</v>
      </c>
      <c r="IR11" s="108">
        <f t="shared" si="75"/>
        <v>0</v>
      </c>
      <c r="IS11" s="29" t="str">
        <f>IF('District G'!$B$23="","",IF($IQ11&gt;=$IR11,"Pass",IF($IQ11&gt;=($IR11-'District G'!$R$23-'District G'!$S$23),"Pass With Exemption(s)","Fail")))</f>
        <v/>
      </c>
      <c r="IT11" s="28">
        <f>'District G'!$P$23</f>
        <v>0</v>
      </c>
      <c r="IU11" s="108">
        <f t="shared" si="76"/>
        <v>0</v>
      </c>
      <c r="IV11" s="29" t="str">
        <f>IF('District G'!$B$23="","",IF($IT11&gt;=$IU11,"Pass",IF($IT11&gt;=($IU11-(('District G'!$R$23-'District G'!$S$23)/$IY11)),"Pass With Exemption(s)","Fail")))</f>
        <v/>
      </c>
      <c r="IW11" s="28">
        <f>'District G'!$R$23+'District G'!$S$23</f>
        <v>0</v>
      </c>
      <c r="IX11" s="28">
        <f>'District G'!$E$23</f>
        <v>0</v>
      </c>
      <c r="IY11" s="108">
        <f t="shared" si="77"/>
        <v>0</v>
      </c>
      <c r="IZ11" s="28">
        <f>'District G'!$X$23</f>
        <v>0</v>
      </c>
      <c r="JB11" s="28">
        <f>'District G'!$D$24</f>
        <v>0</v>
      </c>
      <c r="JC11" s="108">
        <f t="shared" si="78"/>
        <v>0</v>
      </c>
      <c r="JD11" s="29" t="str">
        <f>IF('District G'!$B$24="","",IF($JB11&gt;=$JC11,"Pass",IF($JB11&gt;=($JB11-'District G'!$H$24-'District G'!$I$24),"Pass With Exemption(s)","Fail")))</f>
        <v/>
      </c>
      <c r="JE11" s="28">
        <f>'District G'!$F$24</f>
        <v>0</v>
      </c>
      <c r="JF11" s="108">
        <f t="shared" si="79"/>
        <v>0</v>
      </c>
      <c r="JG11" s="108">
        <f t="shared" si="80"/>
        <v>0</v>
      </c>
      <c r="JH11" s="29" t="str">
        <f>IF('District G'!$B$24="","",IF($JE11&gt;=$JF11,"Pass",IF($JE11&gt;=($JF11-(('District G'!$H$24-'District G'!$I$24)/$JG11)),"Pass With Exemption(s)","Fail")))</f>
        <v/>
      </c>
      <c r="JI11" s="28">
        <f>'District G'!$H$24+'District G'!$I$24</f>
        <v>0</v>
      </c>
      <c r="JJ11" s="28">
        <f>'District G'!$O$24</f>
        <v>0</v>
      </c>
      <c r="JK11" s="108">
        <f t="shared" si="81"/>
        <v>0</v>
      </c>
      <c r="JL11" s="29" t="str">
        <f>IF('District G'!$B$24="","",IF($JJ11&gt;=$JK11,"Pass",IF($JJ11&gt;=($JK11-'District G'!$R$24-'District G'!$S$24),"Pass With Exemption(s)","Fail")))</f>
        <v/>
      </c>
      <c r="JM11" s="28">
        <f>'District G'!$P$24</f>
        <v>0</v>
      </c>
      <c r="JN11" s="108">
        <f t="shared" si="82"/>
        <v>0</v>
      </c>
      <c r="JO11" s="29" t="str">
        <f>IF('District G'!$B$24="","",IF($JM11&gt;=$JN11,"Pass",IF($JM11&gt;=($JN11-(('District G'!$R$24-'District G'!$S$24)/$JR11)),"Pass With Exemption(s)","Fail")))</f>
        <v/>
      </c>
      <c r="JP11" s="28">
        <f>'District G'!$R$24+'District G'!$S$24</f>
        <v>0</v>
      </c>
      <c r="JQ11" s="28">
        <f>'District G'!$E$24</f>
        <v>0</v>
      </c>
      <c r="JR11" s="108">
        <f t="shared" si="83"/>
        <v>0</v>
      </c>
      <c r="JS11" s="28">
        <f>'District G'!$X$24</f>
        <v>0</v>
      </c>
      <c r="JU11" s="28">
        <f>'District G'!$D$25</f>
        <v>0</v>
      </c>
      <c r="JV11" s="108">
        <f t="shared" si="84"/>
        <v>0</v>
      </c>
      <c r="JW11" s="29" t="str">
        <f>IF('District G'!$B$25="","",IF($JU11&gt;=$JV11,"Pass",IF($JU11&gt;=($JV11-'District G'!$H$25-'District G'!$I$25),"Pass With Exemption(s)","Fail")))</f>
        <v/>
      </c>
      <c r="JX11" s="28">
        <f>'District G'!$F$25</f>
        <v>0</v>
      </c>
      <c r="JY11" s="108">
        <f t="shared" si="85"/>
        <v>0</v>
      </c>
      <c r="JZ11" s="108">
        <f t="shared" si="86"/>
        <v>0</v>
      </c>
      <c r="KA11" s="29" t="str">
        <f>IF('District G'!$B$25="","",IF($JX11&gt;=$JY11,"Pass",IF($JX11&gt;=($JY11-(('District G'!$H$25-'District G'!$I$25)/$JZ11)),"Pass With Exemption(s)","Fail")))</f>
        <v/>
      </c>
      <c r="KB11" s="28">
        <f>'District G'!$H$25+'District G'!$I$25</f>
        <v>0</v>
      </c>
      <c r="KC11" s="28">
        <f>'District G'!$O$25</f>
        <v>0</v>
      </c>
      <c r="KD11" s="108">
        <f t="shared" si="87"/>
        <v>0</v>
      </c>
      <c r="KE11" s="29" t="str">
        <f>IF('District G'!$B$25="","",IF($KC11&gt;=$KD11,"Pass",IF($KC11&gt;=($KD11-'District G'!$R$25-'District G'!$S$25),"Pass With Exemption(s)","Fail")))</f>
        <v/>
      </c>
      <c r="KF11" s="28">
        <f>'District G'!$P$25</f>
        <v>0</v>
      </c>
      <c r="KG11" s="108">
        <f t="shared" si="88"/>
        <v>0</v>
      </c>
      <c r="KH11" s="29" t="str">
        <f>IF('District G'!$B$25="","",IF($KF11&gt;=$KG11,"Pass",IF($KF11&gt;=($KG11-(('District G'!$R$25-'District G'!$S$25)/$KK11)),"Pass With Exemption(s)","Fail")))</f>
        <v/>
      </c>
      <c r="KI11" s="28">
        <f>'District G'!$R$25+'District G'!$S$25</f>
        <v>0</v>
      </c>
      <c r="KJ11" s="28">
        <f>'District G'!$E$25</f>
        <v>0</v>
      </c>
      <c r="KK11" s="108">
        <f t="shared" si="89"/>
        <v>0</v>
      </c>
      <c r="KL11" s="28">
        <f>'District G'!$X$25</f>
        <v>0</v>
      </c>
    </row>
    <row r="12" spans="1:299" x14ac:dyDescent="0.3">
      <c r="A12" s="30">
        <f>'District H'!$B$3</f>
        <v>0</v>
      </c>
      <c r="B12" s="28">
        <f>'District H'!$D$10</f>
        <v>0</v>
      </c>
      <c r="C12" s="29" t="str">
        <f>IF('District H'!$B$10="","",IF('District H'!$H$10&gt;0,"Pass With Exemption(s)","Pass"))</f>
        <v/>
      </c>
      <c r="D12" s="28">
        <f>'District H'!$F$10</f>
        <v>0</v>
      </c>
      <c r="E12" s="29" t="str">
        <f>IF('District H'!$B$10="","",IF('District H'!$H$10&gt;0,"Pass With Exemption(s)","Pass"))</f>
        <v/>
      </c>
      <c r="F12" s="28">
        <f>'District H'!$H$10+'District H'!$I$10</f>
        <v>0</v>
      </c>
      <c r="G12" s="28">
        <f>'District H'!$O$10</f>
        <v>0</v>
      </c>
      <c r="H12" s="29" t="str">
        <f>IF('District H'!$B$10="","",IF('District H'!$R$10&gt;0,"Pass With Exemption(s)","Pass"))</f>
        <v/>
      </c>
      <c r="I12" s="28">
        <f>'District H'!$P$10</f>
        <v>0</v>
      </c>
      <c r="J12" s="29" t="str">
        <f>IF('District H'!$B$10="","",IF('District H'!$R$10&gt;0,"Pass With Exemption(s)","Pass"))</f>
        <v/>
      </c>
      <c r="K12" s="28">
        <f>'District H'!$R$10+'District H'!$S$10</f>
        <v>0</v>
      </c>
      <c r="L12" s="28">
        <f>'District H'!$E$10</f>
        <v>0</v>
      </c>
      <c r="M12" s="28">
        <f>'District H'!$X$10</f>
        <v>0</v>
      </c>
      <c r="O12" s="28">
        <f>'District H'!$D$11</f>
        <v>0</v>
      </c>
      <c r="P12" s="108">
        <f t="shared" si="1"/>
        <v>0</v>
      </c>
      <c r="Q12" s="29" t="str">
        <f>IF('District H'!$B$11="","",IF($O12&gt;=$P12,"Pass",IF($O12&gt;=($P12-'District H'!$H$11-'District H'!$I$11),"Pass With Exemption(s)","Fail")))</f>
        <v/>
      </c>
      <c r="R12" s="28">
        <f>'District H'!$F$11</f>
        <v>0</v>
      </c>
      <c r="S12" s="108">
        <f t="shared" si="2"/>
        <v>0</v>
      </c>
      <c r="T12" s="108">
        <f t="shared" si="3"/>
        <v>0</v>
      </c>
      <c r="U12" s="29" t="str">
        <f>IF('District H'!$B$11="","",IF($R12&gt;=$S12,"Pass",IF($R12&gt;=($S12-(('District H'!$H$11-'District H'!$I$11)/$T12)),"Pass With Exemption(s)","Fail")))</f>
        <v/>
      </c>
      <c r="V12" s="28">
        <f>'District H'!$H$11+'District H'!$I$11</f>
        <v>0</v>
      </c>
      <c r="W12" s="28">
        <f>'District H'!$O$11</f>
        <v>0</v>
      </c>
      <c r="X12" s="108">
        <f t="shared" si="4"/>
        <v>0</v>
      </c>
      <c r="Y12" s="29" t="str">
        <f>IF('District H'!$B$11="","",IF($W12&gt;=$X12,"Pass",IF($W12&gt;=($X12-'District H'!$R$11-'District H'!$S$11),"Pass With Exemption(s)","Fail")))</f>
        <v/>
      </c>
      <c r="Z12" s="28">
        <f>'District H'!$P$11</f>
        <v>0</v>
      </c>
      <c r="AA12" s="108">
        <f t="shared" si="5"/>
        <v>0</v>
      </c>
      <c r="AB12" s="29" t="str">
        <f>IF('District H'!$B$11="","",IF($Z12&gt;=$AA12,"Pass",IF($Z12&gt;=($AA12-(('District H'!$R$11-'District H'!$S$11)/$AE12)),"Pass With Exemption(s)","Fail")))</f>
        <v/>
      </c>
      <c r="AC12" s="28">
        <f>'District H'!$R$11+'District H'!$S$11</f>
        <v>0</v>
      </c>
      <c r="AD12" s="28">
        <f>'District H'!$E$11</f>
        <v>0</v>
      </c>
      <c r="AE12" s="108">
        <f t="shared" si="6"/>
        <v>0</v>
      </c>
      <c r="AF12" s="28">
        <f>'District H'!$X$11</f>
        <v>0</v>
      </c>
      <c r="AH12" s="28">
        <f>'District H'!$D$12</f>
        <v>0</v>
      </c>
      <c r="AI12" s="108">
        <f t="shared" si="7"/>
        <v>0</v>
      </c>
      <c r="AJ12" s="29" t="str">
        <f>IF('District H'!$B$12="","",IF($AH12&gt;=$AI12,"Pass",IF($AH12&gt;=($AI12-'District H'!$H$12-'District H'!$I$12),"Pass With Exemption(s)","Fail")))</f>
        <v/>
      </c>
      <c r="AK12" s="28">
        <f>'District H'!$F$12</f>
        <v>0</v>
      </c>
      <c r="AL12" s="108">
        <f t="shared" si="8"/>
        <v>0</v>
      </c>
      <c r="AM12" s="108">
        <f t="shared" si="9"/>
        <v>0</v>
      </c>
      <c r="AN12" s="29" t="str">
        <f>IF('District H'!$B$12="","",IF($AK12&gt;=$AL12,"Pass",IF($AK12&gt;=($AL12-(('District H'!$H$12-'District H'!$I$12)/$AM12)),"Pass With Exemption(s)","Fail")))</f>
        <v/>
      </c>
      <c r="AO12" s="28">
        <f>'District H'!$H$12+'District H'!$I$12</f>
        <v>0</v>
      </c>
      <c r="AP12" s="28">
        <f>'District H'!$O$12</f>
        <v>0</v>
      </c>
      <c r="AQ12" s="108">
        <f t="shared" si="10"/>
        <v>0</v>
      </c>
      <c r="AR12" s="29" t="str">
        <f>IF('District H'!$B$12="","",IF($AP12&gt;=$AQ12,"Pass",IF($AP12&gt;=($AQ12-'District H'!$R$12-'District H'!$S$12),"Pass With Exemption(s)","Fail")))</f>
        <v/>
      </c>
      <c r="AS12" s="28">
        <f>'District H'!$P$12</f>
        <v>0</v>
      </c>
      <c r="AT12" s="108">
        <f t="shared" si="11"/>
        <v>0</v>
      </c>
      <c r="AU12" s="29" t="str">
        <f>IF('District H'!$B$12="","",IF($AS12&gt;=$AT12,"Pass",IF($AS12&gt;=($AT12-(('District H'!$R$12-'District H'!$S$12)/$AX12)),"Pass With Exemption(s)","Fail")))</f>
        <v/>
      </c>
      <c r="AV12" s="28">
        <f>'District H'!$R$12+'District H'!$S$12</f>
        <v>0</v>
      </c>
      <c r="AW12" s="28">
        <f>'District H'!$E$12</f>
        <v>0</v>
      </c>
      <c r="AX12" s="108">
        <f t="shared" si="12"/>
        <v>0</v>
      </c>
      <c r="AY12" s="28">
        <f>'District H'!$X$12</f>
        <v>0</v>
      </c>
      <c r="BA12" s="28">
        <f>'District H'!$D$13</f>
        <v>0</v>
      </c>
      <c r="BB12" s="108">
        <f t="shared" si="13"/>
        <v>0</v>
      </c>
      <c r="BC12" s="29" t="str">
        <f>IF('District H'!$B$13="","",IF($BA12&gt;=$BB12,"Pass",IF($BA12&gt;=($BB12-'District H'!$H$13-'District H'!$I$13),"Pass With Exemption(s)","Fail")))</f>
        <v/>
      </c>
      <c r="BD12" s="28">
        <f>'District H'!$F$13</f>
        <v>0</v>
      </c>
      <c r="BE12" s="108">
        <f t="shared" si="14"/>
        <v>0</v>
      </c>
      <c r="BF12" s="108">
        <f t="shared" si="15"/>
        <v>0</v>
      </c>
      <c r="BG12" s="29" t="str">
        <f>IF('District H'!$B$13="","",IF($BD12&gt;=$BE12,"Pass",IF($BD12&gt;=($BE12-(('District H'!$H$13-'District H'!$I$13)/$BF12)),"Pass With Exemption(s)","Fail")))</f>
        <v/>
      </c>
      <c r="BH12" s="28">
        <f>'District H'!$H$13+'District H'!$I$13</f>
        <v>0</v>
      </c>
      <c r="BI12" s="28">
        <f>'District H'!$O$13</f>
        <v>0</v>
      </c>
      <c r="BJ12" s="108">
        <f t="shared" si="16"/>
        <v>0</v>
      </c>
      <c r="BK12" s="29" t="str">
        <f>IF('District H'!$B$13="","",IF($BI12&gt;=$BJ12,"Pass",IF($BI12&gt;=($BJ12-'District H'!$R$13-'District H'!$S$13),"Pass With Exemption(s)","Fail")))</f>
        <v/>
      </c>
      <c r="BL12" s="28">
        <f>'District H'!$P$13</f>
        <v>0</v>
      </c>
      <c r="BM12" s="108">
        <f t="shared" si="17"/>
        <v>0</v>
      </c>
      <c r="BN12" s="29" t="str">
        <f>IF('District H'!$B$13="","",IF($BL12&gt;=$BM12,"Pass",IF($BL12&gt;=($BM12-(('District H'!$R$13-'District H'!$S$13)/$BQ12)),"Pass With Exemption(s)","Fail")))</f>
        <v/>
      </c>
      <c r="BO12" s="28">
        <f>'District H'!$R$13+'District H'!$S$13</f>
        <v>0</v>
      </c>
      <c r="BP12" s="28">
        <f>'District H'!$E$13</f>
        <v>0</v>
      </c>
      <c r="BQ12" s="108">
        <f t="shared" si="18"/>
        <v>0</v>
      </c>
      <c r="BR12" s="28">
        <f>'District H'!$X$13</f>
        <v>0</v>
      </c>
      <c r="BT12" s="28">
        <f>'District H'!$D$14</f>
        <v>0</v>
      </c>
      <c r="BU12" s="108">
        <f t="shared" si="19"/>
        <v>0</v>
      </c>
      <c r="BV12" s="29" t="str">
        <f>IF('District H'!$B$14="","",IF($BT12&gt;=$BU12,"Pass",IF($BT12&gt;=($BU12-'District H'!$H$14-'District H'!$I$14),"Pass With Exemption(s)","Fail")))</f>
        <v/>
      </c>
      <c r="BW12" s="28">
        <f>'District H'!$F$14</f>
        <v>0</v>
      </c>
      <c r="BX12" s="108">
        <f t="shared" si="20"/>
        <v>0</v>
      </c>
      <c r="BY12" s="108">
        <f t="shared" si="21"/>
        <v>0</v>
      </c>
      <c r="BZ12" s="29" t="str">
        <f>IF('District H'!$B$14="","",IF($BW12&gt;=$BX12,"Pass",IF($BW12&gt;=($BX12-(('District H'!$H$14-'District H'!$I$14)/$BY12)),"Pass With Exemption(s)","Fail")))</f>
        <v/>
      </c>
      <c r="CA12" s="28">
        <f>'District H'!$H$14+'District H'!$I$14</f>
        <v>0</v>
      </c>
      <c r="CB12" s="28">
        <f>'District H'!$O$14</f>
        <v>0</v>
      </c>
      <c r="CC12" s="108">
        <f t="shared" si="22"/>
        <v>0</v>
      </c>
      <c r="CD12" s="29" t="str">
        <f>IF('District H'!$B$14="","",IF($CB12&gt;=$CC12,"Pass",IF($CB12&gt;=($CC12-'District H'!$R$14-'District H'!$S$14),"Pass With Exemption(s)","Fail")))</f>
        <v/>
      </c>
      <c r="CE12" s="28">
        <f>'District H'!$P$14</f>
        <v>0</v>
      </c>
      <c r="CF12" s="108">
        <f t="shared" si="23"/>
        <v>0</v>
      </c>
      <c r="CG12" s="29" t="str">
        <f>IF('District H'!$B$14="","",IF($CE12&gt;=$CF12,"Pass",IF($CE12&gt;=($CF12-(('District H'!$R$14-'District H'!$S$14)/$CJ12)),"Pass With Exemption(s)","Fail")))</f>
        <v/>
      </c>
      <c r="CH12" s="28">
        <f>'District H'!$R$14+'District H'!$S$14</f>
        <v>0</v>
      </c>
      <c r="CI12" s="28">
        <f>'District H'!$E$14</f>
        <v>0</v>
      </c>
      <c r="CJ12" s="108">
        <f t="shared" si="24"/>
        <v>0</v>
      </c>
      <c r="CK12" s="28">
        <f>'District H'!$X$14</f>
        <v>0</v>
      </c>
      <c r="CM12" s="28">
        <f>'District H'!$D$15</f>
        <v>0</v>
      </c>
      <c r="CN12" s="108">
        <f t="shared" si="25"/>
        <v>0</v>
      </c>
      <c r="CO12" s="29" t="str">
        <f>IF('District H'!$B$15="","",IF($CM12&gt;=$CN12,"Pass",IF($CM12&gt;=($CN12-'District H'!$H$15-'District H'!$I$15),"Pass With Exemption(s)","Fail")))</f>
        <v/>
      </c>
      <c r="CP12" s="28">
        <f>'District H'!$F$15</f>
        <v>0</v>
      </c>
      <c r="CQ12" s="108">
        <f t="shared" si="26"/>
        <v>0</v>
      </c>
      <c r="CR12" s="108">
        <f t="shared" si="27"/>
        <v>0</v>
      </c>
      <c r="CS12" s="29" t="str">
        <f>IF('District H'!$B$15="","",IF($CP12&gt;=$CQ12,"Pass",IF($CP12&gt;=($CQ12-(('District H'!$H$15-'District H'!$I$15)/$CR12)),"Pass With Exemption(s)","Fail")))</f>
        <v/>
      </c>
      <c r="CT12" s="28">
        <f>'District H'!$H$15+'District H'!$I$15</f>
        <v>0</v>
      </c>
      <c r="CU12" s="28">
        <f>'District H'!$O$15</f>
        <v>0</v>
      </c>
      <c r="CV12" s="108">
        <f t="shared" si="28"/>
        <v>0</v>
      </c>
      <c r="CW12" s="29" t="str">
        <f>IF('District H'!$B$15="","",IF($CU12&gt;=$CV12,"Pass",IF($CU12&gt;=($CV12-'District H'!$R$15-'District H'!$S$15),"Pass With Exemption(s)","Fail")))</f>
        <v/>
      </c>
      <c r="CX12" s="28">
        <f>'District H'!$P$15</f>
        <v>0</v>
      </c>
      <c r="CY12" s="108">
        <f t="shared" si="29"/>
        <v>0</v>
      </c>
      <c r="CZ12" s="29" t="str">
        <f>IF('District H'!$B$15="","",IF($CX12&gt;=$CY12,"Pass",IF($CX12&gt;=($CY12-(('District H'!$R$15-'District H'!$S$15)/$DC12)),"Pass With Exemption(s)","Fail")))</f>
        <v/>
      </c>
      <c r="DA12" s="28">
        <f>'District H'!$R$15+'District H'!$S$15</f>
        <v>0</v>
      </c>
      <c r="DB12" s="28">
        <f>'District H'!$E$15</f>
        <v>0</v>
      </c>
      <c r="DC12" s="108">
        <f t="shared" si="30"/>
        <v>0</v>
      </c>
      <c r="DD12" s="28">
        <f>'District H'!$X$15</f>
        <v>0</v>
      </c>
      <c r="DF12" s="28">
        <f>'District H'!$D$16</f>
        <v>0</v>
      </c>
      <c r="DG12" s="108">
        <f t="shared" si="31"/>
        <v>0</v>
      </c>
      <c r="DH12" s="29" t="str">
        <f>IF('District H'!$B$16="","",IF($DF12&gt;=$DG12,"Pass",IF($DF12&gt;=($DG12-'District H'!$H$16-'District H'!$I$16),"Pass With Exemption(s)","Fail")))</f>
        <v/>
      </c>
      <c r="DI12" s="28">
        <f>'District H'!$F$16</f>
        <v>0</v>
      </c>
      <c r="DJ12" s="108">
        <f t="shared" si="32"/>
        <v>0</v>
      </c>
      <c r="DK12" s="108">
        <f t="shared" si="33"/>
        <v>0</v>
      </c>
      <c r="DL12" s="29" t="str">
        <f>IF('District H'!$B$16="","",IF($DI12&gt;=$DJ12,"Pass",IF($DI12&gt;=($DJ12-(('District H'!$H$16-'District H'!$I$16)/$DK12)),"Pass With Exemption(s)","Fail")))</f>
        <v/>
      </c>
      <c r="DM12" s="28">
        <f>'District H'!$H$16+'District H'!$I$16</f>
        <v>0</v>
      </c>
      <c r="DN12" s="28">
        <f>'District H'!$O$16</f>
        <v>0</v>
      </c>
      <c r="DO12" s="108">
        <f t="shared" si="34"/>
        <v>0</v>
      </c>
      <c r="DP12" s="29" t="str">
        <f>IF('District H'!$B$16="","",IF($DN12&gt;=$DO12,"Pass",IF($DN12&gt;=($DO12-'District H'!$R$16-'District H'!$S$16),"Pass With Exemption(s)","Fail")))</f>
        <v/>
      </c>
      <c r="DQ12" s="28">
        <f>'District H'!$P$16</f>
        <v>0</v>
      </c>
      <c r="DR12" s="108">
        <f t="shared" si="35"/>
        <v>0</v>
      </c>
      <c r="DS12" s="29" t="str">
        <f>IF('District H'!$B$16="","",IF($DQ12&gt;=$DR12,"Pass",IF($DQ12&gt;=($DR12-(('District H'!$R$16-'District H'!$S$16)/$DV12)),"Pass With Exemption(s)","Fail")))</f>
        <v/>
      </c>
      <c r="DT12" s="28">
        <f>'District H'!$R$16+'District H'!$S$16</f>
        <v>0</v>
      </c>
      <c r="DU12" s="28">
        <f>'District H'!$E$16</f>
        <v>0</v>
      </c>
      <c r="DV12" s="108">
        <f t="shared" si="36"/>
        <v>0</v>
      </c>
      <c r="DW12" s="28">
        <f>'District H'!$X$16</f>
        <v>0</v>
      </c>
      <c r="DY12" s="28">
        <f>'District H'!$D$17</f>
        <v>0</v>
      </c>
      <c r="DZ12" s="108">
        <f t="shared" si="37"/>
        <v>0</v>
      </c>
      <c r="EA12" s="29" t="str">
        <f>IF('District H'!$B$17="","",IF($DY12&gt;=$DZ12,"Pass",IF($DY12&gt;=($DZ12-'District H'!$H$17-'District H'!$I$17),"Pass With Exemption(s)","Fail")))</f>
        <v/>
      </c>
      <c r="EB12" s="28">
        <f>'District H'!$F$17</f>
        <v>0</v>
      </c>
      <c r="EC12" s="108">
        <f t="shared" si="38"/>
        <v>0</v>
      </c>
      <c r="ED12" s="108">
        <f t="shared" si="39"/>
        <v>0</v>
      </c>
      <c r="EE12" s="29" t="str">
        <f>IF('District H'!$B$17="","",IF($EB12&gt;=$EC12,"Pass",IF($EB12&gt;=($EC12-(('District H'!$H$17-'District H'!$I$17)/$ED12)),"Pass With Exemption(s)","Fail")))</f>
        <v/>
      </c>
      <c r="EF12" s="28">
        <f>'District H'!$H$17+'District H'!$I$17</f>
        <v>0</v>
      </c>
      <c r="EG12" s="28">
        <f>'District H'!$O$17</f>
        <v>0</v>
      </c>
      <c r="EH12" s="108">
        <f t="shared" si="40"/>
        <v>0</v>
      </c>
      <c r="EI12" s="29" t="str">
        <f>IF('District H'!$B$17="","",IF($EG12&gt;=$EH12,"Pass",IF($EG12&gt;=($EH12-'District H'!$R$17-'District H'!$S$17),"Pass With Exemption(s)","Fail")))</f>
        <v/>
      </c>
      <c r="EJ12" s="28">
        <f>'District H'!$P$17</f>
        <v>0</v>
      </c>
      <c r="EK12" s="108">
        <f t="shared" si="41"/>
        <v>0</v>
      </c>
      <c r="EL12" s="29" t="str">
        <f>IF('District H'!$B$17="","",IF($EJ12&gt;=$EK12,"Pass",IF($EJ12&gt;=($EK12-(('District H'!$R$17-'District H'!$S$17)/$EO12)),"Pass With Exemption(s)","Fail")))</f>
        <v/>
      </c>
      <c r="EM12" s="28">
        <f>'District H'!$R$17+'District H'!$S$17</f>
        <v>0</v>
      </c>
      <c r="EN12" s="28">
        <f>'District H'!$E$17</f>
        <v>0</v>
      </c>
      <c r="EO12" s="108">
        <f t="shared" si="42"/>
        <v>0</v>
      </c>
      <c r="EP12" s="28">
        <f>'District H'!$X$17</f>
        <v>0</v>
      </c>
      <c r="ER12" s="28">
        <f>'District H'!$D$18</f>
        <v>0</v>
      </c>
      <c r="ES12" s="108">
        <f t="shared" si="43"/>
        <v>0</v>
      </c>
      <c r="ET12" s="29" t="str">
        <f>IF('District H'!$B$18="","",IF($ER12&gt;=$ES12,"Pass",IF($ER12&gt;=($ES12-'District H'!$H$18-'District H'!$I$18),"Pass With Exemption(s)","Fail")))</f>
        <v/>
      </c>
      <c r="EU12" s="28">
        <f>'District H'!$F$18</f>
        <v>0</v>
      </c>
      <c r="EV12" s="108">
        <f t="shared" si="44"/>
        <v>0</v>
      </c>
      <c r="EW12" s="108">
        <f t="shared" si="45"/>
        <v>0</v>
      </c>
      <c r="EX12" s="29" t="str">
        <f>IF('District H'!$B$18="","",IF($EU12&gt;=$EV12,"Pass",IF($EU12&gt;=($EV12-(('District H'!$H$18-'District H'!$I$18)/$EW12)),"Pass With Exemption(s)","Fail")))</f>
        <v/>
      </c>
      <c r="EY12" s="28">
        <f>'District H'!$H$18+'District H'!$I$18</f>
        <v>0</v>
      </c>
      <c r="EZ12" s="28">
        <f>'District H'!$O$18</f>
        <v>0</v>
      </c>
      <c r="FA12" s="108">
        <f t="shared" si="46"/>
        <v>0</v>
      </c>
      <c r="FB12" s="29" t="str">
        <f>IF('District H'!$B$18="","",IF($EZ12&gt;=$FA12,"Pass",IF($EZ12&gt;=($FA12-'District H'!$R$18-'District H'!$S$18),"Pass With Exemption(s)","Fail")))</f>
        <v/>
      </c>
      <c r="FC12" s="28">
        <f>'District H'!$P$18</f>
        <v>0</v>
      </c>
      <c r="FD12" s="108">
        <f t="shared" si="47"/>
        <v>0</v>
      </c>
      <c r="FE12" s="29" t="str">
        <f>IF('District H'!$B$18="","",IF($FC12&gt;=$FD12,"Pass",IF($FC12&gt;=($FD12-(('District H'!$R$18-'District H'!$S$18)/$FH12)),"Pass With Exemption(s)","Fail")))</f>
        <v/>
      </c>
      <c r="FF12" s="28">
        <f>'District H'!$R$18+'District H'!$S$18</f>
        <v>0</v>
      </c>
      <c r="FG12" s="28">
        <f>'District H'!$E$18</f>
        <v>0</v>
      </c>
      <c r="FH12" s="108">
        <f t="shared" si="48"/>
        <v>0</v>
      </c>
      <c r="FI12" s="28">
        <f>'District H'!$X$18</f>
        <v>0</v>
      </c>
      <c r="FK12" s="28">
        <f>'District H'!$D$19</f>
        <v>0</v>
      </c>
      <c r="FL12" s="108">
        <f t="shared" si="49"/>
        <v>0</v>
      </c>
      <c r="FM12" s="29" t="str">
        <f>IF('District H'!$B$19="","",IF($FK12&gt;=$FL12,"Pass",IF($FK12&gt;=($FL12-'District H'!$H$19-'District H'!$I$19),"Pass With Exemption(s)","Fail")))</f>
        <v/>
      </c>
      <c r="FN12" s="28">
        <f>'District H'!$F$19</f>
        <v>0</v>
      </c>
      <c r="FO12" s="108">
        <f t="shared" si="50"/>
        <v>0</v>
      </c>
      <c r="FP12" s="108">
        <f t="shared" si="51"/>
        <v>0</v>
      </c>
      <c r="FQ12" s="29" t="str">
        <f>IF('District H'!$B$19="","",IF($FN12&gt;=$FO12,"Pass",IF($FN12&gt;=($FO12-(('District H'!$H$19-'District H'!$I$19)/$FP12)),"Pass With Exemption(s)","Fail")))</f>
        <v/>
      </c>
      <c r="FR12" s="28">
        <f>'District H'!$H$19+'District H'!$I$19</f>
        <v>0</v>
      </c>
      <c r="FS12" s="28">
        <f>'District H'!$O$19</f>
        <v>0</v>
      </c>
      <c r="FT12" s="108">
        <f t="shared" si="52"/>
        <v>0</v>
      </c>
      <c r="FU12" s="29" t="str">
        <f>IF('District H'!$B$19="","",IF($FS12&gt;=$FT12,"Pass",IF($FS12&gt;=($FT12-'District H'!$R$19-'District H'!$S$19),"Pass With Exemption(s)","Fail")))</f>
        <v/>
      </c>
      <c r="FV12" s="28">
        <f>'District H'!$P$19</f>
        <v>0</v>
      </c>
      <c r="FW12" s="108">
        <f t="shared" si="53"/>
        <v>0</v>
      </c>
      <c r="FX12" s="29" t="str">
        <f>IF('District H'!$B$19="","",IF($FV12&gt;=$FW12,"Pass",IF($FV12&gt;=($FW12-(('District H'!$R$19-'District H'!$S$19)/$GA12)),"Pass With Exemption(s)","Fail")))</f>
        <v/>
      </c>
      <c r="FY12" s="28">
        <f>'District H'!$R$19+'District H'!$S$19</f>
        <v>0</v>
      </c>
      <c r="FZ12" s="28">
        <f>'District H'!$E$19</f>
        <v>0</v>
      </c>
      <c r="GA12" s="108">
        <f t="shared" si="54"/>
        <v>0</v>
      </c>
      <c r="GB12" s="28">
        <f>'District H'!$X$19</f>
        <v>0</v>
      </c>
      <c r="GD12" s="28">
        <f>'District H'!$D$20</f>
        <v>0</v>
      </c>
      <c r="GE12" s="108">
        <f t="shared" si="55"/>
        <v>0</v>
      </c>
      <c r="GF12" s="29" t="str">
        <f>IF('District H'!$B$20="","",IF($GD12&gt;=$GE12,"Pass",IF($GD12&gt;=($GE12-'District H'!$H$20-'District H'!$I$20),"Pass With Exemption(s)","Fail")))</f>
        <v/>
      </c>
      <c r="GG12" s="28">
        <f>'District H'!$F$20</f>
        <v>0</v>
      </c>
      <c r="GH12" s="108">
        <f t="shared" si="56"/>
        <v>0</v>
      </c>
      <c r="GI12" s="108">
        <f t="shared" si="57"/>
        <v>0</v>
      </c>
      <c r="GJ12" s="29" t="str">
        <f>IF('District H'!$B$20="","",IF($GG12&gt;=$GH12,"Pass",IF($GG12&gt;=($GH12-(('District H'!$H$20-'District H'!$I$20)/$GI12)),"Pass With Exemption(s)","Fail")))</f>
        <v/>
      </c>
      <c r="GK12" s="28">
        <f>'District H'!$H$20+'District H'!$I$20</f>
        <v>0</v>
      </c>
      <c r="GL12" s="28">
        <f>'District H'!$O$20</f>
        <v>0</v>
      </c>
      <c r="GM12" s="108">
        <f t="shared" si="58"/>
        <v>0</v>
      </c>
      <c r="GN12" s="29" t="str">
        <f>IF('District H'!$B$20="","",IF($GL12&gt;=$GM12,"Pass",IF($GL12&gt;=($GM12-'District H'!$R$20-'District H'!$S$20),"Pass With Exemption(s)","Fail")))</f>
        <v/>
      </c>
      <c r="GO12" s="28">
        <f>'District H'!$P$20</f>
        <v>0</v>
      </c>
      <c r="GP12" s="108">
        <f t="shared" si="59"/>
        <v>0</v>
      </c>
      <c r="GQ12" s="29" t="str">
        <f>IF('District H'!$B$20="","",IF($GO12&gt;=$GP12,"Pass",IF($GO12&gt;=($GP12-(('District H'!$R$20-'District H'!$S$20)/$GT12)),"Pass With Exemption(s)","Fail")))</f>
        <v/>
      </c>
      <c r="GR12" s="28">
        <f>'District H'!$R$20+'District H'!$S$20</f>
        <v>0</v>
      </c>
      <c r="GS12" s="28">
        <f>'District H'!$E$20</f>
        <v>0</v>
      </c>
      <c r="GT12" s="108">
        <f t="shared" si="60"/>
        <v>0</v>
      </c>
      <c r="GU12" s="28">
        <f>'District H'!$X$20</f>
        <v>0</v>
      </c>
      <c r="GW12" s="28">
        <f>'District H'!$D$21</f>
        <v>0</v>
      </c>
      <c r="GX12" s="108">
        <f t="shared" si="61"/>
        <v>0</v>
      </c>
      <c r="GY12" s="29" t="str">
        <f>IF('District H'!$B$21="","",IF($GW12&gt;=$GX12,"Pass",IF($GW12&gt;=($GX12-'District H'!$H$21-'District H'!$I$21),"Pass With Exemption(s)","Fail")))</f>
        <v/>
      </c>
      <c r="GZ12" s="28">
        <f>'District H'!$F$21</f>
        <v>0</v>
      </c>
      <c r="HA12" s="108">
        <f t="shared" si="62"/>
        <v>0</v>
      </c>
      <c r="HB12" s="108">
        <f t="shared" si="0"/>
        <v>0</v>
      </c>
      <c r="HC12" s="29" t="str">
        <f>IF('District H'!$B$21="","",IF($GZ12&gt;=$HA12,"Pass",IF($GZ12&gt;=($HA12-(('District H'!$H$21-'District H'!$I$21)/$HB12)),"Pass With Exemption(s)","Fail")))</f>
        <v/>
      </c>
      <c r="HD12" s="28">
        <f>'District H'!$H$21+'District H'!$I$21</f>
        <v>0</v>
      </c>
      <c r="HE12" s="28">
        <f>'District H'!$O$21</f>
        <v>0</v>
      </c>
      <c r="HF12" s="108">
        <f t="shared" si="63"/>
        <v>0</v>
      </c>
      <c r="HG12" s="29" t="str">
        <f>IF('District H'!$B$21="","",IF($HE12&gt;=$HF12,"Pass",IF($HE12&gt;=($HF12-'District H'!$R$21-'District H'!$S$21),"Pass With Exemption(s)","Fail")))</f>
        <v/>
      </c>
      <c r="HH12" s="28">
        <f>'District H'!$P$21</f>
        <v>0</v>
      </c>
      <c r="HI12" s="108">
        <f t="shared" si="64"/>
        <v>0</v>
      </c>
      <c r="HJ12" s="29" t="str">
        <f>IF('District H'!$B$21="","",IF($HH12&gt;=$HI12,"Pass",IF($HH12&gt;=($HI12-(('District H'!$R$21-'District H'!$S$21)/$HM12)),"Pass With Exemption(s)","Fail")))</f>
        <v/>
      </c>
      <c r="HK12" s="28">
        <f>'District H'!$R$21+'District H'!$S$21</f>
        <v>0</v>
      </c>
      <c r="HL12" s="28">
        <f>'District H'!$E$21</f>
        <v>0</v>
      </c>
      <c r="HM12" s="108">
        <f t="shared" si="65"/>
        <v>0</v>
      </c>
      <c r="HN12" s="28">
        <f>'District H'!$X$21</f>
        <v>0</v>
      </c>
      <c r="HP12" s="28">
        <f>'District H'!$D$22</f>
        <v>0</v>
      </c>
      <c r="HQ12" s="108">
        <f t="shared" si="66"/>
        <v>0</v>
      </c>
      <c r="HR12" s="29" t="str">
        <f>IF('District H'!$B$22="","",IF($HP12&gt;=$HQ12,"Pass",IF($HP12&gt;=($HQ12-'District H'!$H$22-'District H'!$I$22),"Pass With Exemption(s)","Fail")))</f>
        <v/>
      </c>
      <c r="HS12" s="28">
        <f>'District H'!$F$22</f>
        <v>0</v>
      </c>
      <c r="HT12" s="108">
        <f t="shared" si="67"/>
        <v>0</v>
      </c>
      <c r="HU12" s="108">
        <f t="shared" si="68"/>
        <v>0</v>
      </c>
      <c r="HV12" s="29" t="str">
        <f>IF('District H'!$B$22="","",IF($HS12&gt;=$HT12,"Pass",IF($HS12&gt;=($HT12-(('District H'!$H$22-'District H'!$I$22)/$HU12)),"Pass With Exemption(s)","Fail")))</f>
        <v/>
      </c>
      <c r="HW12" s="28">
        <f>'District H'!$H$22+'District H'!$I$22</f>
        <v>0</v>
      </c>
      <c r="HX12" s="28">
        <f>'District H'!$O$22</f>
        <v>0</v>
      </c>
      <c r="HY12" s="108">
        <f t="shared" si="69"/>
        <v>0</v>
      </c>
      <c r="HZ12" s="29" t="str">
        <f>IF('District H'!$B$22="","",IF($HX12&gt;=$HY12,"Pass",IF($HX12&gt;=($HY12-'District H'!$R$22-'District H'!$S$22),"Pass With Exemption(s)","Fail")))</f>
        <v/>
      </c>
      <c r="IA12" s="28">
        <f>'District H'!$P$22</f>
        <v>0</v>
      </c>
      <c r="IB12" s="108">
        <f t="shared" si="70"/>
        <v>0</v>
      </c>
      <c r="IC12" s="29" t="str">
        <f>IF('District H'!$B$22="","",IF($IA12&gt;=$IB12,"Pass",IF($IA12&gt;=($IB12-(('District H'!$R$22-'District H'!$S$22)/$IF12)),"Pass With Exemption(s)","Fail")))</f>
        <v/>
      </c>
      <c r="ID12" s="28">
        <f>'District H'!$R$22+'District H'!$S$22</f>
        <v>0</v>
      </c>
      <c r="IE12" s="28">
        <f>'District H'!$E$22</f>
        <v>0</v>
      </c>
      <c r="IF12" s="108">
        <f t="shared" si="71"/>
        <v>0</v>
      </c>
      <c r="IG12" s="28">
        <f>'District H'!$X$22</f>
        <v>0</v>
      </c>
      <c r="II12" s="28">
        <f>'District H'!$D$23</f>
        <v>0</v>
      </c>
      <c r="IJ12" s="108">
        <f t="shared" si="72"/>
        <v>0</v>
      </c>
      <c r="IK12" s="29" t="str">
        <f>IF('District H'!$B$23="","",IF($II12&gt;=$IJ12,"Pass",IF($II12&gt;=($IJ12-'District H'!$H$23-'District H'!$I$23),"Pass With Exemption(s)","Fail")))</f>
        <v/>
      </c>
      <c r="IL12" s="28">
        <f>'District H'!$F$23</f>
        <v>0</v>
      </c>
      <c r="IM12" s="108">
        <f t="shared" si="73"/>
        <v>0</v>
      </c>
      <c r="IN12" s="108">
        <f t="shared" si="74"/>
        <v>0</v>
      </c>
      <c r="IO12" s="29" t="str">
        <f>IF('District H'!$B$23="","",IF($IL12&gt;=$IM12,"Pass",IF($IL12&gt;=($IM12-(('District H'!$H$23-'District H'!$I$23)/$IN12)),"Pass With Exemption(s)","Fail")))</f>
        <v/>
      </c>
      <c r="IP12" s="28">
        <f>'District H'!$H$23+'District H'!$I$23</f>
        <v>0</v>
      </c>
      <c r="IQ12" s="28">
        <f>'District H'!$O$23</f>
        <v>0</v>
      </c>
      <c r="IR12" s="108">
        <f t="shared" si="75"/>
        <v>0</v>
      </c>
      <c r="IS12" s="29" t="str">
        <f>IF('District H'!$B$23="","",IF($IQ12&gt;=$IR12,"Pass",IF($IQ12&gt;=($IR12-'District H'!$R$23-'District H'!$S$23),"Pass With Exemption(s)","Fail")))</f>
        <v/>
      </c>
      <c r="IT12" s="28">
        <f>'District H'!$P$23</f>
        <v>0</v>
      </c>
      <c r="IU12" s="108">
        <f t="shared" si="76"/>
        <v>0</v>
      </c>
      <c r="IV12" s="29" t="str">
        <f>IF('District H'!$B$23="","",IF($IT12&gt;=$IU12,"Pass",IF($IT12&gt;=($IU12-(('District H'!$R$23-'District H'!$S$23)/$IY12)),"Pass With Exemption(s)","Fail")))</f>
        <v/>
      </c>
      <c r="IW12" s="28">
        <f>'District H'!$R$23+'District H'!$S$23</f>
        <v>0</v>
      </c>
      <c r="IX12" s="28">
        <f>'District H'!$E$23</f>
        <v>0</v>
      </c>
      <c r="IY12" s="108">
        <f t="shared" si="77"/>
        <v>0</v>
      </c>
      <c r="IZ12" s="28">
        <f>'District H'!$X$23</f>
        <v>0</v>
      </c>
      <c r="JB12" s="28">
        <f>'District H'!$D$24</f>
        <v>0</v>
      </c>
      <c r="JC12" s="108">
        <f t="shared" si="78"/>
        <v>0</v>
      </c>
      <c r="JD12" s="29" t="str">
        <f>IF('District H'!$B$24="","",IF($JB12&gt;=$JC12,"Pass",IF($JB12&gt;=($JB12-'District H'!$H$24-'District H'!$I$24),"Pass With Exemption(s)","Fail")))</f>
        <v/>
      </c>
      <c r="JE12" s="28">
        <f>'District H'!$F$24</f>
        <v>0</v>
      </c>
      <c r="JF12" s="108">
        <f t="shared" si="79"/>
        <v>0</v>
      </c>
      <c r="JG12" s="108">
        <f t="shared" si="80"/>
        <v>0</v>
      </c>
      <c r="JH12" s="29" t="str">
        <f>IF('District H'!$B$24="","",IF($JE12&gt;=$JF12,"Pass",IF($JE12&gt;=($JF12-(('District H'!$H$24-'District H'!$I$24)/$JG12)),"Pass With Exemption(s)","Fail")))</f>
        <v/>
      </c>
      <c r="JI12" s="28">
        <f>'District H'!$H$24+'District H'!$I$24</f>
        <v>0</v>
      </c>
      <c r="JJ12" s="28">
        <f>'District H'!$O$24</f>
        <v>0</v>
      </c>
      <c r="JK12" s="108">
        <f t="shared" si="81"/>
        <v>0</v>
      </c>
      <c r="JL12" s="29" t="str">
        <f>IF('District H'!$B$24="","",IF($JJ12&gt;=$JK12,"Pass",IF($JJ12&gt;=($JK12-'District H'!$R$24-'District H'!$S$24),"Pass With Exemption(s)","Fail")))</f>
        <v/>
      </c>
      <c r="JM12" s="28">
        <f>'District H'!$P$24</f>
        <v>0</v>
      </c>
      <c r="JN12" s="108">
        <f t="shared" si="82"/>
        <v>0</v>
      </c>
      <c r="JO12" s="29" t="str">
        <f>IF('District H'!$B$24="","",IF($JM12&gt;=$JN12,"Pass",IF($JM12&gt;=($JN12-(('District H'!$R$24-'District H'!$S$24)/$JR12)),"Pass With Exemption(s)","Fail")))</f>
        <v/>
      </c>
      <c r="JP12" s="28">
        <f>'District H'!$R$24+'District H'!$S$24</f>
        <v>0</v>
      </c>
      <c r="JQ12" s="28">
        <f>'District H'!$E$24</f>
        <v>0</v>
      </c>
      <c r="JR12" s="108">
        <f t="shared" si="83"/>
        <v>0</v>
      </c>
      <c r="JS12" s="28">
        <f>'District H'!$X$24</f>
        <v>0</v>
      </c>
      <c r="JU12" s="28">
        <f>'District H'!$D$25</f>
        <v>0</v>
      </c>
      <c r="JV12" s="108">
        <f t="shared" si="84"/>
        <v>0</v>
      </c>
      <c r="JW12" s="29" t="str">
        <f>IF('District H'!$B$25="","",IF($JU12&gt;=$JV12,"Pass",IF($JU12&gt;=($JV12-'District H'!$H$25-'District H'!$I$25),"Pass With Exemption(s)","Fail")))</f>
        <v/>
      </c>
      <c r="JX12" s="28">
        <f>'District H'!$F$25</f>
        <v>0</v>
      </c>
      <c r="JY12" s="108">
        <f t="shared" si="85"/>
        <v>0</v>
      </c>
      <c r="JZ12" s="108">
        <f t="shared" si="86"/>
        <v>0</v>
      </c>
      <c r="KA12" s="29" t="str">
        <f>IF('District H'!$B$25="","",IF($JX12&gt;=$JY12,"Pass",IF($JX12&gt;=($JY12-(('District H'!$H$25-'District H'!$I$25)/$JZ12)),"Pass With Exemption(s)","Fail")))</f>
        <v/>
      </c>
      <c r="KB12" s="28">
        <f>'District H'!$H$25+'District H'!$I$25</f>
        <v>0</v>
      </c>
      <c r="KC12" s="28">
        <f>'District H'!$O$25</f>
        <v>0</v>
      </c>
      <c r="KD12" s="108">
        <f t="shared" si="87"/>
        <v>0</v>
      </c>
      <c r="KE12" s="29" t="str">
        <f>IF('District H'!$B$25="","",IF($KC12&gt;=$KD12,"Pass",IF($KC12&gt;=($KD12-'District H'!$R$25-'District H'!$S$25),"Pass With Exemption(s)","Fail")))</f>
        <v/>
      </c>
      <c r="KF12" s="28">
        <f>'District H'!$P$25</f>
        <v>0</v>
      </c>
      <c r="KG12" s="108">
        <f t="shared" si="88"/>
        <v>0</v>
      </c>
      <c r="KH12" s="29" t="str">
        <f>IF('District H'!$B$25="","",IF($KF12&gt;=$KG12,"Pass",IF($KF12&gt;=($KG12-(('District H'!$R$25-'District H'!$S$25)/$KK12)),"Pass With Exemption(s)","Fail")))</f>
        <v/>
      </c>
      <c r="KI12" s="28">
        <f>'District H'!$R$25+'District H'!$S$25</f>
        <v>0</v>
      </c>
      <c r="KJ12" s="28">
        <f>'District H'!$E$25</f>
        <v>0</v>
      </c>
      <c r="KK12" s="108">
        <f t="shared" si="89"/>
        <v>0</v>
      </c>
      <c r="KL12" s="28">
        <f>'District H'!$X$25</f>
        <v>0</v>
      </c>
    </row>
    <row r="13" spans="1:299" x14ac:dyDescent="0.3">
      <c r="A13" s="30">
        <f>'District I'!$B$3</f>
        <v>0</v>
      </c>
      <c r="B13" s="28">
        <f>'District I'!$D$10</f>
        <v>0</v>
      </c>
      <c r="C13" s="29" t="str">
        <f>IF('District I'!$B$10="","",IF('District I'!$H$10&gt;0,"Pass With Exemption(s)","Pass"))</f>
        <v/>
      </c>
      <c r="D13" s="28">
        <f>'District I'!$F$10</f>
        <v>0</v>
      </c>
      <c r="E13" s="29" t="str">
        <f>IF('District I'!$B$10="","",IF('District I'!$H$10&gt;0,"Pass With Exemption(s)","Pass"))</f>
        <v/>
      </c>
      <c r="F13" s="28">
        <f>'District I'!$H$10+'District I'!$I$10</f>
        <v>0</v>
      </c>
      <c r="G13" s="28">
        <f>'District I'!$O$10</f>
        <v>0</v>
      </c>
      <c r="H13" s="29" t="str">
        <f>IF('District I'!$B$10="","",IF('District I'!$R$10&gt;0,"Pass With Exemption(s)","Pass"))</f>
        <v/>
      </c>
      <c r="I13" s="28">
        <f>'District I'!$P$10</f>
        <v>0</v>
      </c>
      <c r="J13" s="29" t="str">
        <f>IF('District I'!$B$10="","",IF('District I'!$R$10&gt;0,"Pass With Exemption(s)","Pass"))</f>
        <v/>
      </c>
      <c r="K13" s="28">
        <f>'District I'!$R$10+'District I'!$S$10</f>
        <v>0</v>
      </c>
      <c r="L13" s="28">
        <f>'District I'!$E$10</f>
        <v>0</v>
      </c>
      <c r="M13" s="28">
        <f>'District I'!$X$10</f>
        <v>0</v>
      </c>
      <c r="O13" s="28">
        <f>'District I'!$D$11</f>
        <v>0</v>
      </c>
      <c r="P13" s="108">
        <f t="shared" si="1"/>
        <v>0</v>
      </c>
      <c r="Q13" s="29" t="str">
        <f>IF('District I'!$B$11="","",IF($O13&gt;=$P13,"Pass",IF($O13&gt;=($P13-'District I'!$H$11-'District I'!$I$11),"Pass With Exemption(s)","Fail")))</f>
        <v/>
      </c>
      <c r="R13" s="28">
        <f>'District I'!$F$11</f>
        <v>0</v>
      </c>
      <c r="S13" s="108">
        <f t="shared" si="2"/>
        <v>0</v>
      </c>
      <c r="T13" s="108">
        <f t="shared" si="3"/>
        <v>0</v>
      </c>
      <c r="U13" s="29" t="str">
        <f>IF('District I'!$B$11="","",IF($R13&gt;=$S13,"Pass",IF($R13&gt;=($S13-(('District I'!$H$11-'District I'!$I$11)/$T13)),"Pass With Exemption(s)","Fail")))</f>
        <v/>
      </c>
      <c r="V13" s="28">
        <f>'District I'!$H$11+'District I'!$I$11</f>
        <v>0</v>
      </c>
      <c r="W13" s="28">
        <f>'District I'!$O$11</f>
        <v>0</v>
      </c>
      <c r="X13" s="108">
        <f t="shared" si="4"/>
        <v>0</v>
      </c>
      <c r="Y13" s="29" t="str">
        <f>IF('District I'!$B$11="","",IF($W13&gt;=$X13,"Pass",IF($W13&gt;=($X13-'District I'!$R$11-'District I'!$S$11),"Pass With Exemption(s)","Fail")))</f>
        <v/>
      </c>
      <c r="Z13" s="28">
        <f>'District I'!$P$11</f>
        <v>0</v>
      </c>
      <c r="AA13" s="108">
        <f t="shared" si="5"/>
        <v>0</v>
      </c>
      <c r="AB13" s="29" t="str">
        <f>IF('District I'!$B$11="","",IF($Z13&gt;=$AA13,"Pass",IF($Z13&gt;=($AA13-(('District I'!$R$11-'District I'!$S$11)/$AE13)),"Pass With Exemption(s)","Fail")))</f>
        <v/>
      </c>
      <c r="AC13" s="28">
        <f>'District I'!$R$11+'District I'!$S$11</f>
        <v>0</v>
      </c>
      <c r="AD13" s="28">
        <f>'District I'!$E$11</f>
        <v>0</v>
      </c>
      <c r="AE13" s="108">
        <f t="shared" si="6"/>
        <v>0</v>
      </c>
      <c r="AF13" s="28">
        <f>'District I'!$X$11</f>
        <v>0</v>
      </c>
      <c r="AH13" s="28">
        <f>'District I'!$D$12</f>
        <v>0</v>
      </c>
      <c r="AI13" s="108">
        <f t="shared" si="7"/>
        <v>0</v>
      </c>
      <c r="AJ13" s="29" t="str">
        <f>IF('District I'!$B$12="","",IF($AH13&gt;=$AI13,"Pass",IF($AH13&gt;=($AI13-'District I'!$H$12-'District I'!$I$12),"Pass With Exemption(s)","Fail")))</f>
        <v/>
      </c>
      <c r="AK13" s="28">
        <f>'District I'!$F$12</f>
        <v>0</v>
      </c>
      <c r="AL13" s="108">
        <f t="shared" si="8"/>
        <v>0</v>
      </c>
      <c r="AM13" s="108">
        <f t="shared" si="9"/>
        <v>0</v>
      </c>
      <c r="AN13" s="29" t="str">
        <f>IF('District I'!$B$12="","",IF($AK13&gt;=$AL13,"Pass",IF($AK13&gt;=($AL13-(('District I'!$H$12-'District I'!$I$12)/$AM13)),"Pass With Exemption(s)","Fail")))</f>
        <v/>
      </c>
      <c r="AO13" s="28">
        <f>'District I'!$H$12+'District I'!$I$12</f>
        <v>0</v>
      </c>
      <c r="AP13" s="28">
        <f>'District I'!$O$12</f>
        <v>0</v>
      </c>
      <c r="AQ13" s="108">
        <f t="shared" si="10"/>
        <v>0</v>
      </c>
      <c r="AR13" s="29" t="str">
        <f>IF('District I'!$B$12="","",IF($AP13&gt;=$AQ13,"Pass",IF($AP13&gt;=($AQ13-'District I'!$R$12-'District I'!$S$12),"Pass With Exemption(s)","Fail")))</f>
        <v/>
      </c>
      <c r="AS13" s="28">
        <f>'District I'!$P$12</f>
        <v>0</v>
      </c>
      <c r="AT13" s="108">
        <f t="shared" si="11"/>
        <v>0</v>
      </c>
      <c r="AU13" s="29" t="str">
        <f>IF('District I'!$B$12="","",IF($AS13&gt;=$AT13,"Pass",IF($AS13&gt;=($AT13-(('District I'!$R$12-'District I'!$S$12)/$AX13)),"Pass With Exemption(s)","Fail")))</f>
        <v/>
      </c>
      <c r="AV13" s="28">
        <f>'District I'!$R$12+'District I'!$S$12</f>
        <v>0</v>
      </c>
      <c r="AW13" s="28">
        <f>'District I'!$E$12</f>
        <v>0</v>
      </c>
      <c r="AX13" s="108">
        <f t="shared" si="12"/>
        <v>0</v>
      </c>
      <c r="AY13" s="28">
        <f>'District I'!$X$12</f>
        <v>0</v>
      </c>
      <c r="BA13" s="28">
        <f>'District I'!$D$13</f>
        <v>0</v>
      </c>
      <c r="BB13" s="108">
        <f t="shared" si="13"/>
        <v>0</v>
      </c>
      <c r="BC13" s="29" t="str">
        <f>IF('District I'!$B$13="","",IF($BA13&gt;=$BB13,"Pass",IF($BA13&gt;=($BB13-'District I'!$H$13-'District I'!$I$13),"Pass With Exemption(s)","Fail")))</f>
        <v/>
      </c>
      <c r="BD13" s="28">
        <f>'District I'!$F$13</f>
        <v>0</v>
      </c>
      <c r="BE13" s="108">
        <f t="shared" si="14"/>
        <v>0</v>
      </c>
      <c r="BF13" s="108">
        <f t="shared" si="15"/>
        <v>0</v>
      </c>
      <c r="BG13" s="29" t="str">
        <f>IF('District I'!$B$13="","",IF($BD13&gt;=$BE13,"Pass",IF($BD13&gt;=($BE13-(('District I'!$H$13-'District I'!$I$13)/$BF13)),"Pass With Exemption(s)","Fail")))</f>
        <v/>
      </c>
      <c r="BH13" s="28">
        <f>'District I'!$H$13+'District I'!$I$13</f>
        <v>0</v>
      </c>
      <c r="BI13" s="28">
        <f>'District I'!$O$13</f>
        <v>0</v>
      </c>
      <c r="BJ13" s="108">
        <f t="shared" si="16"/>
        <v>0</v>
      </c>
      <c r="BK13" s="29" t="str">
        <f>IF('District I'!$B$13="","",IF($BI13&gt;=$BJ13,"Pass",IF($BI13&gt;=($BJ13-'District I'!$R$13-'District I'!$S$13),"Pass With Exemption(s)","Fail")))</f>
        <v/>
      </c>
      <c r="BL13" s="28">
        <f>'District I'!$P$13</f>
        <v>0</v>
      </c>
      <c r="BM13" s="108">
        <f t="shared" si="17"/>
        <v>0</v>
      </c>
      <c r="BN13" s="29" t="str">
        <f>IF('District I'!$B$13="","",IF($BL13&gt;=$BM13,"Pass",IF($BL13&gt;=($BM13-(('District I'!$R$13-'District I'!$S$13)/$BQ13)),"Pass With Exemption(s)","Fail")))</f>
        <v/>
      </c>
      <c r="BO13" s="28">
        <f>'District I'!$R$13+'District I'!$S$13</f>
        <v>0</v>
      </c>
      <c r="BP13" s="28">
        <f>'District I'!$E$13</f>
        <v>0</v>
      </c>
      <c r="BQ13" s="108">
        <f t="shared" si="18"/>
        <v>0</v>
      </c>
      <c r="BR13" s="28">
        <f>'District I'!$X$13</f>
        <v>0</v>
      </c>
      <c r="BT13" s="28">
        <f>'District I'!$D$14</f>
        <v>0</v>
      </c>
      <c r="BU13" s="108">
        <f t="shared" si="19"/>
        <v>0</v>
      </c>
      <c r="BV13" s="29" t="str">
        <f>IF('District I'!$B$14="","",IF($BT13&gt;=$BU13,"Pass",IF($BT13&gt;=($BU13-'District I'!$H$14-'District I'!$I$14),"Pass With Exemption(s)","Fail")))</f>
        <v/>
      </c>
      <c r="BW13" s="28">
        <f>'District I'!$F$14</f>
        <v>0</v>
      </c>
      <c r="BX13" s="108">
        <f t="shared" si="20"/>
        <v>0</v>
      </c>
      <c r="BY13" s="108">
        <f t="shared" si="21"/>
        <v>0</v>
      </c>
      <c r="BZ13" s="29" t="str">
        <f>IF('District I'!$B$14="","",IF($BW13&gt;=$BX13,"Pass",IF($BW13&gt;=($BX13-(('District I'!$H$14-'District I'!$I$14)/$BY13)),"Pass With Exemption(s)","Fail")))</f>
        <v/>
      </c>
      <c r="CA13" s="28">
        <f>'District I'!$H$14+'District I'!$I$14</f>
        <v>0</v>
      </c>
      <c r="CB13" s="28">
        <f>'District I'!$O$14</f>
        <v>0</v>
      </c>
      <c r="CC13" s="108">
        <f t="shared" si="22"/>
        <v>0</v>
      </c>
      <c r="CD13" s="29" t="str">
        <f>IF('District I'!$B$14="","",IF($CB13&gt;=$CC13,"Pass",IF($CB13&gt;=($CC13-'District I'!$R$14-'District I'!$S$14),"Pass With Exemption(s)","Fail")))</f>
        <v/>
      </c>
      <c r="CE13" s="28">
        <f>'District I'!$P$14</f>
        <v>0</v>
      </c>
      <c r="CF13" s="108">
        <f t="shared" si="23"/>
        <v>0</v>
      </c>
      <c r="CG13" s="29" t="str">
        <f>IF('District I'!$B$14="","",IF($CE13&gt;=$CF13,"Pass",IF($CE13&gt;=($CF13-(('District I'!$R$14-'District I'!$S$14)/$CJ13)),"Pass With Exemption(s)","Fail")))</f>
        <v/>
      </c>
      <c r="CH13" s="28">
        <f>'District I'!$R$14+'District I'!$S$14</f>
        <v>0</v>
      </c>
      <c r="CI13" s="28">
        <f>'District I'!$E$14</f>
        <v>0</v>
      </c>
      <c r="CJ13" s="108">
        <f t="shared" si="24"/>
        <v>0</v>
      </c>
      <c r="CK13" s="28">
        <f>'District I'!$X$14</f>
        <v>0</v>
      </c>
      <c r="CM13" s="28">
        <f>'District I'!$D$15</f>
        <v>0</v>
      </c>
      <c r="CN13" s="108">
        <f t="shared" si="25"/>
        <v>0</v>
      </c>
      <c r="CO13" s="29" t="str">
        <f>IF('District I'!$B$15="","",IF($CM13&gt;=$CN13,"Pass",IF($CM13&gt;=($CN13-'District I'!$H$15-'District I'!$I$15),"Pass With Exemption(s)","Fail")))</f>
        <v/>
      </c>
      <c r="CP13" s="28">
        <f>'District I'!$F$15</f>
        <v>0</v>
      </c>
      <c r="CQ13" s="108">
        <f t="shared" si="26"/>
        <v>0</v>
      </c>
      <c r="CR13" s="108">
        <f t="shared" si="27"/>
        <v>0</v>
      </c>
      <c r="CS13" s="29" t="str">
        <f>IF('District I'!$B$15="","",IF($CP13&gt;=$CQ13,"Pass",IF($CP13&gt;=($CQ13-(('District I'!$H$15-'District I'!$I$15)/$CR13)),"Pass With Exemption(s)","Fail")))</f>
        <v/>
      </c>
      <c r="CT13" s="28">
        <f>'District I'!$H$15+'District I'!$I$15</f>
        <v>0</v>
      </c>
      <c r="CU13" s="28">
        <f>'District I'!$O$15</f>
        <v>0</v>
      </c>
      <c r="CV13" s="108">
        <f t="shared" si="28"/>
        <v>0</v>
      </c>
      <c r="CW13" s="29" t="str">
        <f>IF('District I'!$B$15="","",IF($CU13&gt;=$CV13,"Pass",IF($CU13&gt;=($CV13-'District I'!$R$15-'District I'!$S$15),"Pass With Exemption(s)","Fail")))</f>
        <v/>
      </c>
      <c r="CX13" s="28">
        <f>'District I'!$P$15</f>
        <v>0</v>
      </c>
      <c r="CY13" s="108">
        <f t="shared" si="29"/>
        <v>0</v>
      </c>
      <c r="CZ13" s="29" t="str">
        <f>IF('District I'!$B$15="","",IF($CX13&gt;=$CY13,"Pass",IF($CX13&gt;=($CY13-(('District I'!$R$15-'District I'!$S$15)/$DC13)),"Pass With Exemption(s)","Fail")))</f>
        <v/>
      </c>
      <c r="DA13" s="28">
        <f>'District I'!$R$15+'District I'!$S$15</f>
        <v>0</v>
      </c>
      <c r="DB13" s="28">
        <f>'District I'!$E$15</f>
        <v>0</v>
      </c>
      <c r="DC13" s="108">
        <f t="shared" si="30"/>
        <v>0</v>
      </c>
      <c r="DD13" s="28">
        <f>'District I'!$X$15</f>
        <v>0</v>
      </c>
      <c r="DF13" s="28">
        <f>'District I'!$D$16</f>
        <v>0</v>
      </c>
      <c r="DG13" s="108">
        <f t="shared" si="31"/>
        <v>0</v>
      </c>
      <c r="DH13" s="29" t="str">
        <f>IF('District I'!$B$16="","",IF($DF13&gt;=$DG13,"Pass",IF($DF13&gt;=($DG13-'District I'!$H$16-'District I'!$I$16),"Pass With Exemption(s)","Fail")))</f>
        <v/>
      </c>
      <c r="DI13" s="28">
        <f>'District I'!$F$16</f>
        <v>0</v>
      </c>
      <c r="DJ13" s="108">
        <f t="shared" si="32"/>
        <v>0</v>
      </c>
      <c r="DK13" s="108">
        <f t="shared" si="33"/>
        <v>0</v>
      </c>
      <c r="DL13" s="29" t="str">
        <f>IF('District I'!$B$16="","",IF($DI13&gt;=$DJ13,"Pass",IF($DI13&gt;=($DJ13-(('District I'!$H$16-'District I'!$I$16)/$DK13)),"Pass With Exemption(s)","Fail")))</f>
        <v/>
      </c>
      <c r="DM13" s="28">
        <f>'District I'!$H$16+'District I'!$I$16</f>
        <v>0</v>
      </c>
      <c r="DN13" s="28">
        <f>'District I'!$O$16</f>
        <v>0</v>
      </c>
      <c r="DO13" s="108">
        <f t="shared" si="34"/>
        <v>0</v>
      </c>
      <c r="DP13" s="29" t="str">
        <f>IF('District I'!$B$16="","",IF($DN13&gt;=$DO13,"Pass",IF($DN13&gt;=($DO13-'District I'!$R$16-'District I'!$S$16),"Pass With Exemption(s)","Fail")))</f>
        <v/>
      </c>
      <c r="DQ13" s="28">
        <f>'District I'!$P$16</f>
        <v>0</v>
      </c>
      <c r="DR13" s="108">
        <f t="shared" si="35"/>
        <v>0</v>
      </c>
      <c r="DS13" s="29" t="str">
        <f>IF('District I'!$B$16="","",IF($DQ13&gt;=$DR13,"Pass",IF($DQ13&gt;=($DR13-(('District I'!$R$16-'District I'!$S$16)/$DV13)),"Pass With Exemption(s)","Fail")))</f>
        <v/>
      </c>
      <c r="DT13" s="28">
        <f>'District I'!$R$16+'District I'!$S$16</f>
        <v>0</v>
      </c>
      <c r="DU13" s="28">
        <f>'District I'!$E$16</f>
        <v>0</v>
      </c>
      <c r="DV13" s="108">
        <f t="shared" si="36"/>
        <v>0</v>
      </c>
      <c r="DW13" s="28">
        <f>'District I'!$X$16</f>
        <v>0</v>
      </c>
      <c r="DY13" s="28">
        <f>'District I'!$D$17</f>
        <v>0</v>
      </c>
      <c r="DZ13" s="108">
        <f t="shared" si="37"/>
        <v>0</v>
      </c>
      <c r="EA13" s="29" t="str">
        <f>IF('District I'!$B$17="","",IF($DY13&gt;=$DZ13,"Pass",IF($DY13&gt;=($DZ13-'District I'!$H$17-'District I'!$I$17),"Pass With Exemption(s)","Fail")))</f>
        <v/>
      </c>
      <c r="EB13" s="28">
        <f>'District I'!$F$17</f>
        <v>0</v>
      </c>
      <c r="EC13" s="108">
        <f t="shared" si="38"/>
        <v>0</v>
      </c>
      <c r="ED13" s="108">
        <f t="shared" si="39"/>
        <v>0</v>
      </c>
      <c r="EE13" s="29" t="str">
        <f>IF('District I'!$B$17="","",IF($EB13&gt;=$EC13,"Pass",IF($EB13&gt;=($EC13-(('District I'!$H$17-'District I'!$I$17)/$ED13)),"Pass With Exemption(s)","Fail")))</f>
        <v/>
      </c>
      <c r="EF13" s="28">
        <f>'District I'!$H$17+'District I'!$I$17</f>
        <v>0</v>
      </c>
      <c r="EG13" s="28">
        <f>'District I'!$O$17</f>
        <v>0</v>
      </c>
      <c r="EH13" s="108">
        <f t="shared" si="40"/>
        <v>0</v>
      </c>
      <c r="EI13" s="29" t="str">
        <f>IF('District I'!$B$17="","",IF($EG13&gt;=$EH13,"Pass",IF($EG13&gt;=($EH13-'District I'!$R$17-'District I'!$S$17),"Pass With Exemption(s)","Fail")))</f>
        <v/>
      </c>
      <c r="EJ13" s="28">
        <f>'District I'!$P$17</f>
        <v>0</v>
      </c>
      <c r="EK13" s="108">
        <f t="shared" si="41"/>
        <v>0</v>
      </c>
      <c r="EL13" s="29" t="str">
        <f>IF('District I'!$B$17="","",IF($EJ13&gt;=$EK13,"Pass",IF($EJ13&gt;=($EK13-(('District I'!$R$17-'District I'!$S$17)/$EO13)),"Pass With Exemption(s)","Fail")))</f>
        <v/>
      </c>
      <c r="EM13" s="28">
        <f>'District I'!$R$17+'District I'!$S$17</f>
        <v>0</v>
      </c>
      <c r="EN13" s="28">
        <f>'District I'!$E$17</f>
        <v>0</v>
      </c>
      <c r="EO13" s="108">
        <f t="shared" si="42"/>
        <v>0</v>
      </c>
      <c r="EP13" s="28">
        <f>'District I'!$X$17</f>
        <v>0</v>
      </c>
      <c r="ER13" s="28">
        <f>'District I'!$D$18</f>
        <v>0</v>
      </c>
      <c r="ES13" s="108">
        <f t="shared" si="43"/>
        <v>0</v>
      </c>
      <c r="ET13" s="29" t="str">
        <f>IF('District I'!$B$18="","",IF($ER13&gt;=$ES13,"Pass",IF($ER13&gt;=($ES13-'District I'!$H$18-'District I'!$I$18),"Pass With Exemption(s)","Fail")))</f>
        <v/>
      </c>
      <c r="EU13" s="28">
        <f>'District I'!$F$18</f>
        <v>0</v>
      </c>
      <c r="EV13" s="108">
        <f t="shared" si="44"/>
        <v>0</v>
      </c>
      <c r="EW13" s="108">
        <f t="shared" si="45"/>
        <v>0</v>
      </c>
      <c r="EX13" s="29" t="str">
        <f>IF('District I'!$B$18="","",IF($EU13&gt;=$EV13,"Pass",IF($EU13&gt;=($EV13-(('District I'!$H$18-'District I'!$I$18)/$EW13)),"Pass With Exemption(s)","Fail")))</f>
        <v/>
      </c>
      <c r="EY13" s="28">
        <f>'District I'!$H$18+'District I'!$I$18</f>
        <v>0</v>
      </c>
      <c r="EZ13" s="28">
        <f>'District I'!$O$18</f>
        <v>0</v>
      </c>
      <c r="FA13" s="108">
        <f t="shared" si="46"/>
        <v>0</v>
      </c>
      <c r="FB13" s="29" t="str">
        <f>IF('District I'!$B$18="","",IF($EZ13&gt;=$FA13,"Pass",IF($EZ13&gt;=($FA13-'District I'!$R$18-'District I'!$S$18),"Pass With Exemption(s)","Fail")))</f>
        <v/>
      </c>
      <c r="FC13" s="28">
        <f>'District I'!$P$18</f>
        <v>0</v>
      </c>
      <c r="FD13" s="108">
        <f t="shared" si="47"/>
        <v>0</v>
      </c>
      <c r="FE13" s="29" t="str">
        <f>IF('District I'!$B$18="","",IF($FC13&gt;=$FD13,"Pass",IF($FC13&gt;=($FD13-(('District I'!$R$18-'District I'!$S$18)/$FH13)),"Pass With Exemption(s)","Fail")))</f>
        <v/>
      </c>
      <c r="FF13" s="28">
        <f>'District I'!$R$18+'District I'!$S$18</f>
        <v>0</v>
      </c>
      <c r="FG13" s="28">
        <f>'District I'!$E$18</f>
        <v>0</v>
      </c>
      <c r="FH13" s="108">
        <f t="shared" si="48"/>
        <v>0</v>
      </c>
      <c r="FI13" s="28">
        <f>'District I'!$X$18</f>
        <v>0</v>
      </c>
      <c r="FK13" s="28">
        <f>'District I'!$D$19</f>
        <v>0</v>
      </c>
      <c r="FL13" s="108">
        <f t="shared" si="49"/>
        <v>0</v>
      </c>
      <c r="FM13" s="29" t="str">
        <f>IF('District I'!$B$19="","",IF($FK13&gt;=$FL13,"Pass",IF($FK13&gt;=($FL13-'District I'!$H$19-'District I'!$I$19),"Pass With Exemption(s)","Fail")))</f>
        <v/>
      </c>
      <c r="FN13" s="28">
        <f>'District I'!$F$19</f>
        <v>0</v>
      </c>
      <c r="FO13" s="108">
        <f t="shared" si="50"/>
        <v>0</v>
      </c>
      <c r="FP13" s="108">
        <f t="shared" si="51"/>
        <v>0</v>
      </c>
      <c r="FQ13" s="29" t="str">
        <f>IF('District I'!$B$19="","",IF($FN13&gt;=$FO13,"Pass",IF($FN13&gt;=($FO13-(('District I'!$H$19-'District I'!$I$19)/$FP13)),"Pass With Exemption(s)","Fail")))</f>
        <v/>
      </c>
      <c r="FR13" s="28">
        <f>'District I'!$H$19+'District I'!$I$19</f>
        <v>0</v>
      </c>
      <c r="FS13" s="28">
        <f>'District I'!$O$19</f>
        <v>0</v>
      </c>
      <c r="FT13" s="108">
        <f t="shared" si="52"/>
        <v>0</v>
      </c>
      <c r="FU13" s="29" t="str">
        <f>IF('District I'!$B$19="","",IF($FS13&gt;=$FT13,"Pass",IF($FS13&gt;=($FT13-'District I'!$R$19-'District I'!$S$19),"Pass With Exemption(s)","Fail")))</f>
        <v/>
      </c>
      <c r="FV13" s="28">
        <f>'District I'!$P$19</f>
        <v>0</v>
      </c>
      <c r="FW13" s="108">
        <f t="shared" si="53"/>
        <v>0</v>
      </c>
      <c r="FX13" s="29" t="str">
        <f>IF('District I'!$B$19="","",IF($FV13&gt;=$FW13,"Pass",IF($FV13&gt;=($FW13-(('District I'!$R$19-'District I'!$S$19)/$GA13)),"Pass With Exemption(s)","Fail")))</f>
        <v/>
      </c>
      <c r="FY13" s="28">
        <f>'District I'!$R$19+'District I'!$S$19</f>
        <v>0</v>
      </c>
      <c r="FZ13" s="28">
        <f>'District I'!$E$19</f>
        <v>0</v>
      </c>
      <c r="GA13" s="108">
        <f t="shared" si="54"/>
        <v>0</v>
      </c>
      <c r="GB13" s="28">
        <f>'District I'!$X$19</f>
        <v>0</v>
      </c>
      <c r="GD13" s="28">
        <f>'District I'!$D$20</f>
        <v>0</v>
      </c>
      <c r="GE13" s="108">
        <f t="shared" si="55"/>
        <v>0</v>
      </c>
      <c r="GF13" s="29" t="str">
        <f>IF('District I'!$B$20="","",IF($GD13&gt;=$GE13,"Pass",IF($GD13&gt;=($GE13-'District I'!$H$20-'District I'!$I$20),"Pass With Exemption(s)","Fail")))</f>
        <v/>
      </c>
      <c r="GG13" s="28">
        <f>'District I'!$F$20</f>
        <v>0</v>
      </c>
      <c r="GH13" s="108">
        <f t="shared" si="56"/>
        <v>0</v>
      </c>
      <c r="GI13" s="108">
        <f t="shared" si="57"/>
        <v>0</v>
      </c>
      <c r="GJ13" s="29" t="str">
        <f>IF('District I'!$B$20="","",IF($GG13&gt;=$GH13,"Pass",IF($GG13&gt;=($GH13-(('District I'!$H$20-'District I'!$I$20)/$GI13)),"Pass With Exemption(s)","Fail")))</f>
        <v/>
      </c>
      <c r="GK13" s="28">
        <f>'District I'!$H$20+'District I'!$I$20</f>
        <v>0</v>
      </c>
      <c r="GL13" s="28">
        <f>'District I'!$O$20</f>
        <v>0</v>
      </c>
      <c r="GM13" s="108">
        <f t="shared" si="58"/>
        <v>0</v>
      </c>
      <c r="GN13" s="29" t="str">
        <f>IF('District I'!$B$20="","",IF($GL13&gt;=$GM13,"Pass",IF($GL13&gt;=($GM13-'District I'!$R$20-'District I'!$S$20),"Pass With Exemption(s)","Fail")))</f>
        <v/>
      </c>
      <c r="GO13" s="28">
        <f>'District I'!$P$20</f>
        <v>0</v>
      </c>
      <c r="GP13" s="108">
        <f t="shared" si="59"/>
        <v>0</v>
      </c>
      <c r="GQ13" s="29" t="str">
        <f>IF('District I'!$B$20="","",IF($GO13&gt;=$GP13,"Pass",IF($GO13&gt;=($GP13-(('District I'!$R$20-'District I'!$S$20)/$GT13)),"Pass With Exemption(s)","Fail")))</f>
        <v/>
      </c>
      <c r="GR13" s="28">
        <f>'District I'!$R$20+'District I'!$S$20</f>
        <v>0</v>
      </c>
      <c r="GS13" s="28">
        <f>'District I'!$E$20</f>
        <v>0</v>
      </c>
      <c r="GT13" s="108">
        <f t="shared" si="60"/>
        <v>0</v>
      </c>
      <c r="GU13" s="28">
        <f>'District I'!$X$20</f>
        <v>0</v>
      </c>
      <c r="GW13" s="28">
        <f>'District I'!$D$21</f>
        <v>0</v>
      </c>
      <c r="GX13" s="108">
        <f t="shared" si="61"/>
        <v>0</v>
      </c>
      <c r="GY13" s="29" t="str">
        <f>IF('District I'!$B$21="","",IF($GW13&gt;=$GX13,"Pass",IF($GW13&gt;=($GX13-'District I'!$H$21-'District I'!$I$21),"Pass With Exemption(s)","Fail")))</f>
        <v/>
      </c>
      <c r="GZ13" s="28">
        <f>'District I'!$F$21</f>
        <v>0</v>
      </c>
      <c r="HA13" s="108">
        <f t="shared" si="62"/>
        <v>0</v>
      </c>
      <c r="HB13" s="108">
        <f t="shared" si="0"/>
        <v>0</v>
      </c>
      <c r="HC13" s="29" t="str">
        <f>IF('District I'!$B$21="","",IF($GZ13&gt;=$HA13,"Pass",IF($GZ13&gt;=($HA13-(('District I'!$H$21-'District I'!$I$21)/$HB13)),"Pass With Exemption(s)","Fail")))</f>
        <v/>
      </c>
      <c r="HD13" s="28">
        <f>'District I'!$H$21+'District I'!$I$21</f>
        <v>0</v>
      </c>
      <c r="HE13" s="28">
        <f>'District I'!$O$21</f>
        <v>0</v>
      </c>
      <c r="HF13" s="108">
        <f t="shared" si="63"/>
        <v>0</v>
      </c>
      <c r="HG13" s="29" t="str">
        <f>IF('District I'!$B$21="","",IF($HE13&gt;=$HF13,"Pass",IF($HE13&gt;=($HF13-'District I'!$R$21-'District I'!$S$21),"Pass With Exemption(s)","Fail")))</f>
        <v/>
      </c>
      <c r="HH13" s="28">
        <f>'District I'!$P$21</f>
        <v>0</v>
      </c>
      <c r="HI13" s="108">
        <f t="shared" si="64"/>
        <v>0</v>
      </c>
      <c r="HJ13" s="29" t="str">
        <f>IF('District I'!$B$21="","",IF($HH13&gt;=$HI13,"Pass",IF($HH13&gt;=($HI13-(('District I'!$R$21-'District I'!$S$21)/$HM13)),"Pass With Exemption(s)","Fail")))</f>
        <v/>
      </c>
      <c r="HK13" s="28">
        <f>'District I'!$R$21+'District I'!$S$21</f>
        <v>0</v>
      </c>
      <c r="HL13" s="28">
        <f>'District I'!$E$21</f>
        <v>0</v>
      </c>
      <c r="HM13" s="108">
        <f t="shared" si="65"/>
        <v>0</v>
      </c>
      <c r="HN13" s="28">
        <f>'District I'!$X$21</f>
        <v>0</v>
      </c>
      <c r="HP13" s="28">
        <f>'District I'!$D$22</f>
        <v>0</v>
      </c>
      <c r="HQ13" s="108">
        <f t="shared" si="66"/>
        <v>0</v>
      </c>
      <c r="HR13" s="29" t="str">
        <f>IF('District I'!$B$22="","",IF($HP13&gt;=$HQ13,"Pass",IF($HP13&gt;=($HQ13-'District I'!$H$22-'District I'!$I$22),"Pass With Exemption(s)","Fail")))</f>
        <v/>
      </c>
      <c r="HS13" s="28">
        <f>'District I'!$F$22</f>
        <v>0</v>
      </c>
      <c r="HT13" s="108">
        <f t="shared" si="67"/>
        <v>0</v>
      </c>
      <c r="HU13" s="108">
        <f t="shared" si="68"/>
        <v>0</v>
      </c>
      <c r="HV13" s="29" t="str">
        <f>IF('District I'!$B$22="","",IF($HS13&gt;=$HT13,"Pass",IF($HS13&gt;=($HT13-(('District I'!$H$22-'District I'!$I$22)/$HU13)),"Pass With Exemption(s)","Fail")))</f>
        <v/>
      </c>
      <c r="HW13" s="28">
        <f>'District I'!$H$22+'District I'!$I$22</f>
        <v>0</v>
      </c>
      <c r="HX13" s="28">
        <f>'District I'!$O$22</f>
        <v>0</v>
      </c>
      <c r="HY13" s="108">
        <f t="shared" si="69"/>
        <v>0</v>
      </c>
      <c r="HZ13" s="29" t="str">
        <f>IF('District I'!$B$22="","",IF($HX13&gt;=$HY13,"Pass",IF($HX13&gt;=($HY13-'District I'!$R$22-'District I'!$S$22),"Pass With Exemption(s)","Fail")))</f>
        <v/>
      </c>
      <c r="IA13" s="28">
        <f>'District I'!$P$22</f>
        <v>0</v>
      </c>
      <c r="IB13" s="108">
        <f t="shared" si="70"/>
        <v>0</v>
      </c>
      <c r="IC13" s="29" t="str">
        <f>IF('District I'!$B$22="","",IF($IA13&gt;=$IB13,"Pass",IF($IA13&gt;=($IB13-(('District I'!$R$22-'District I'!$S$22)/$IF13)),"Pass With Exemption(s)","Fail")))</f>
        <v/>
      </c>
      <c r="ID13" s="28">
        <f>'District I'!$R$22+'District I'!$S$22</f>
        <v>0</v>
      </c>
      <c r="IE13" s="28">
        <f>'District I'!$E$22</f>
        <v>0</v>
      </c>
      <c r="IF13" s="108">
        <f t="shared" si="71"/>
        <v>0</v>
      </c>
      <c r="IG13" s="28">
        <f>'District I'!$X$22</f>
        <v>0</v>
      </c>
      <c r="II13" s="28">
        <f>'District I'!$D$23</f>
        <v>0</v>
      </c>
      <c r="IJ13" s="108">
        <f t="shared" si="72"/>
        <v>0</v>
      </c>
      <c r="IK13" s="29" t="str">
        <f>IF('District I'!$B$23="","",IF($II13&gt;=$IJ13,"Pass",IF($II13&gt;=($IJ13-'District I'!$H$23-'District I'!$I$23),"Pass With Exemption(s)","Fail")))</f>
        <v/>
      </c>
      <c r="IL13" s="28">
        <f>'District I'!$F$23</f>
        <v>0</v>
      </c>
      <c r="IM13" s="108">
        <f t="shared" si="73"/>
        <v>0</v>
      </c>
      <c r="IN13" s="108">
        <f t="shared" si="74"/>
        <v>0</v>
      </c>
      <c r="IO13" s="29" t="str">
        <f>IF('District I'!$B$23="","",IF($IL13&gt;=$IM13,"Pass",IF($IL13&gt;=($IM13-(('District I'!$H$23-'District I'!$I$23)/$IN13)),"Pass With Exemption(s)","Fail")))</f>
        <v/>
      </c>
      <c r="IP13" s="28">
        <f>'District I'!$H$23+'District I'!$I$23</f>
        <v>0</v>
      </c>
      <c r="IQ13" s="28">
        <f>'District I'!$O$23</f>
        <v>0</v>
      </c>
      <c r="IR13" s="108">
        <f t="shared" si="75"/>
        <v>0</v>
      </c>
      <c r="IS13" s="29" t="str">
        <f>IF('District I'!$B$23="","",IF($IQ13&gt;=$IR13,"Pass",IF($IQ13&gt;=($IR13-'District I'!$R$23-'District I'!$S$23),"Pass With Exemption(s)","Fail")))</f>
        <v/>
      </c>
      <c r="IT13" s="28">
        <f>'District I'!$P$23</f>
        <v>0</v>
      </c>
      <c r="IU13" s="108">
        <f t="shared" si="76"/>
        <v>0</v>
      </c>
      <c r="IV13" s="29" t="str">
        <f>IF('District I'!$B$23="","",IF($IT13&gt;=$IU13,"Pass",IF($IT13&gt;=($IU13-(('District I'!$R$23-'District I'!$S$23)/$IY13)),"Pass With Exemption(s)","Fail")))</f>
        <v/>
      </c>
      <c r="IW13" s="28">
        <f>'District I'!$R$23+'District I'!$S$23</f>
        <v>0</v>
      </c>
      <c r="IX13" s="28">
        <f>'District I'!$E$23</f>
        <v>0</v>
      </c>
      <c r="IY13" s="108">
        <f t="shared" si="77"/>
        <v>0</v>
      </c>
      <c r="IZ13" s="28">
        <f>'District I'!$X$23</f>
        <v>0</v>
      </c>
      <c r="JB13" s="28">
        <f>'District I'!$D$24</f>
        <v>0</v>
      </c>
      <c r="JC13" s="108">
        <f t="shared" si="78"/>
        <v>0</v>
      </c>
      <c r="JD13" s="29" t="str">
        <f>IF('District I'!$B$24="","",IF($JB13&gt;=$JC13,"Pass",IF($JB13&gt;=($JB13-'District I'!$H$24-'District I'!$I$24),"Pass With Exemption(s)","Fail")))</f>
        <v/>
      </c>
      <c r="JE13" s="28">
        <f>'District I'!$F$24</f>
        <v>0</v>
      </c>
      <c r="JF13" s="108">
        <f t="shared" si="79"/>
        <v>0</v>
      </c>
      <c r="JG13" s="108">
        <f t="shared" si="80"/>
        <v>0</v>
      </c>
      <c r="JH13" s="29" t="str">
        <f>IF('District I'!$B$24="","",IF($JE13&gt;=$JF13,"Pass",IF($JE13&gt;=($JF13-(('District I'!$H$24-'District I'!$I$24)/$JG13)),"Pass With Exemption(s)","Fail")))</f>
        <v/>
      </c>
      <c r="JI13" s="28">
        <f>'District I'!$H$24+'District I'!$I$24</f>
        <v>0</v>
      </c>
      <c r="JJ13" s="28">
        <f>'District I'!$O$24</f>
        <v>0</v>
      </c>
      <c r="JK13" s="108">
        <f t="shared" si="81"/>
        <v>0</v>
      </c>
      <c r="JL13" s="29" t="str">
        <f>IF('District I'!$B$24="","",IF($JJ13&gt;=$JK13,"Pass",IF($JJ13&gt;=($JK13-'District I'!$R$24-'District I'!$S$24),"Pass With Exemption(s)","Fail")))</f>
        <v/>
      </c>
      <c r="JM13" s="28">
        <f>'District I'!$P$24</f>
        <v>0</v>
      </c>
      <c r="JN13" s="108">
        <f t="shared" si="82"/>
        <v>0</v>
      </c>
      <c r="JO13" s="29" t="str">
        <f>IF('District I'!$B$24="","",IF($JM13&gt;=$JN13,"Pass",IF($JM13&gt;=($JN13-(('District I'!$R$24-'District I'!$S$24)/$JR13)),"Pass With Exemption(s)","Fail")))</f>
        <v/>
      </c>
      <c r="JP13" s="28">
        <f>'District I'!$R$24+'District I'!$S$24</f>
        <v>0</v>
      </c>
      <c r="JQ13" s="28">
        <f>'District I'!$E$24</f>
        <v>0</v>
      </c>
      <c r="JR13" s="108">
        <f t="shared" si="83"/>
        <v>0</v>
      </c>
      <c r="JS13" s="28">
        <f>'District I'!$X$24</f>
        <v>0</v>
      </c>
      <c r="JU13" s="28">
        <f>'District I'!$D$25</f>
        <v>0</v>
      </c>
      <c r="JV13" s="108">
        <f t="shared" si="84"/>
        <v>0</v>
      </c>
      <c r="JW13" s="29" t="str">
        <f>IF('District I'!$B$25="","",IF($JU13&gt;=$JV13,"Pass",IF($JU13&gt;=($JV13-'District I'!$H$25-'District I'!$I$25),"Pass With Exemption(s)","Fail")))</f>
        <v/>
      </c>
      <c r="JX13" s="28">
        <f>'District I'!$F$25</f>
        <v>0</v>
      </c>
      <c r="JY13" s="108">
        <f t="shared" si="85"/>
        <v>0</v>
      </c>
      <c r="JZ13" s="108">
        <f t="shared" si="86"/>
        <v>0</v>
      </c>
      <c r="KA13" s="29" t="str">
        <f>IF('District I'!$B$25="","",IF($JX13&gt;=$JY13,"Pass",IF($JX13&gt;=($JY13-(('District I'!$H$25-'District I'!$I$25)/$JZ13)),"Pass With Exemption(s)","Fail")))</f>
        <v/>
      </c>
      <c r="KB13" s="28">
        <f>'District I'!$H$25+'District I'!$I$25</f>
        <v>0</v>
      </c>
      <c r="KC13" s="28">
        <f>'District I'!$O$25</f>
        <v>0</v>
      </c>
      <c r="KD13" s="108">
        <f t="shared" si="87"/>
        <v>0</v>
      </c>
      <c r="KE13" s="29" t="str">
        <f>IF('District I'!$B$25="","",IF($KC13&gt;=$KD13,"Pass",IF($KC13&gt;=($KD13-'District I'!$R$25-'District I'!$S$25),"Pass With Exemption(s)","Fail")))</f>
        <v/>
      </c>
      <c r="KF13" s="28">
        <f>'District I'!$P$25</f>
        <v>0</v>
      </c>
      <c r="KG13" s="108">
        <f t="shared" si="88"/>
        <v>0</v>
      </c>
      <c r="KH13" s="29" t="str">
        <f>IF('District I'!$B$25="","",IF($KF13&gt;=$KG13,"Pass",IF($KF13&gt;=($KG13-(('District I'!$R$25-'District I'!$S$25)/$KK13)),"Pass With Exemption(s)","Fail")))</f>
        <v/>
      </c>
      <c r="KI13" s="28">
        <f>'District I'!$R$25+'District I'!$S$25</f>
        <v>0</v>
      </c>
      <c r="KJ13" s="28">
        <f>'District I'!$E$25</f>
        <v>0</v>
      </c>
      <c r="KK13" s="108">
        <f t="shared" si="89"/>
        <v>0</v>
      </c>
      <c r="KL13" s="28">
        <f>'District I'!$X$25</f>
        <v>0</v>
      </c>
    </row>
    <row r="14" spans="1:299" x14ac:dyDescent="0.3">
      <c r="A14" s="30">
        <f>'District J'!$B$3</f>
        <v>0</v>
      </c>
      <c r="B14" s="28">
        <f>'District J'!$D$10</f>
        <v>0</v>
      </c>
      <c r="C14" s="29" t="str">
        <f>IF('District J'!$B$10="","",IF('District J'!$H$10&gt;0,"Pass With Exemption(s)","Pass"))</f>
        <v/>
      </c>
      <c r="D14" s="28">
        <f>'District J'!$F$10</f>
        <v>0</v>
      </c>
      <c r="E14" s="29" t="str">
        <f>IF('District J'!$B$10="","",IF('District J'!$H$10&gt;0,"Pass With Exemption(s)","Pass"))</f>
        <v/>
      </c>
      <c r="F14" s="28">
        <f>'District J'!$H$10+'District J'!$I$10</f>
        <v>0</v>
      </c>
      <c r="G14" s="28">
        <f>'District J'!$O$10</f>
        <v>0</v>
      </c>
      <c r="H14" s="29" t="str">
        <f>IF('District J'!$B$10="","",IF('District J'!$R$10&gt;0,"Pass With Exemption(s)","Pass"))</f>
        <v/>
      </c>
      <c r="I14" s="28">
        <f>'District J'!$P$10</f>
        <v>0</v>
      </c>
      <c r="J14" s="29" t="str">
        <f>IF('District J'!$B$10="","",IF('District J'!$R$10&gt;0,"Pass With Exemption(s)","Pass"))</f>
        <v/>
      </c>
      <c r="K14" s="28">
        <f>'District J'!$R$10+'District J'!$S$10</f>
        <v>0</v>
      </c>
      <c r="L14" s="28">
        <f>'District J'!$E$10</f>
        <v>0</v>
      </c>
      <c r="M14" s="28">
        <f>'District J'!$X$10</f>
        <v>0</v>
      </c>
      <c r="O14" s="28">
        <f>'District J'!$D$11</f>
        <v>0</v>
      </c>
      <c r="P14" s="108">
        <f t="shared" si="1"/>
        <v>0</v>
      </c>
      <c r="Q14" s="29" t="str">
        <f>IF('District J'!$B$11="","",IF($O14&gt;=$P14,"Pass",IF($O14&gt;=($P14-'District J'!$H$11-'District J'!$I$11),"Pass With Exemption(s)","Fail")))</f>
        <v/>
      </c>
      <c r="R14" s="28">
        <f>'District J'!$F$11</f>
        <v>0</v>
      </c>
      <c r="S14" s="108">
        <f t="shared" si="2"/>
        <v>0</v>
      </c>
      <c r="T14" s="108">
        <f t="shared" si="3"/>
        <v>0</v>
      </c>
      <c r="U14" s="29" t="str">
        <f>IF('District J'!$B$11="","",IF($R14&gt;=$S14,"Pass",IF($R14&gt;=($S14-(('District J'!$H$11-'District J'!$I$11)/$T14)),"Pass With Exemption(s)","Fail")))</f>
        <v/>
      </c>
      <c r="V14" s="28">
        <f>'District J'!$H$11+'District J'!$I$11</f>
        <v>0</v>
      </c>
      <c r="W14" s="28">
        <f>'District J'!$O$11</f>
        <v>0</v>
      </c>
      <c r="X14" s="108">
        <f t="shared" si="4"/>
        <v>0</v>
      </c>
      <c r="Y14" s="29" t="str">
        <f>IF('District J'!$B$11="","",IF($W14&gt;=$X14,"Pass",IF($W14&gt;=($X14-'District J'!$R$11-'District J'!$S$11),"Pass With Exemption(s)","Fail")))</f>
        <v/>
      </c>
      <c r="Z14" s="28">
        <f>'District J'!$P$11</f>
        <v>0</v>
      </c>
      <c r="AA14" s="108">
        <f t="shared" si="5"/>
        <v>0</v>
      </c>
      <c r="AB14" s="29" t="str">
        <f>IF('District J'!$B$11="","",IF($Z14&gt;=$AA14,"Pass",IF($Z14&gt;=($AA14-(('District J'!$R$11-'District J'!$S$11)/$AE14)),"Pass With Exemption(s)","Fail")))</f>
        <v/>
      </c>
      <c r="AC14" s="28">
        <f>'District J'!$R$11+'District J'!$S$11</f>
        <v>0</v>
      </c>
      <c r="AD14" s="28">
        <f>'District J'!$E$11</f>
        <v>0</v>
      </c>
      <c r="AE14" s="108">
        <f t="shared" si="6"/>
        <v>0</v>
      </c>
      <c r="AF14" s="28">
        <f>'District J'!$X$11</f>
        <v>0</v>
      </c>
      <c r="AH14" s="28">
        <f>'District J'!$D$12</f>
        <v>0</v>
      </c>
      <c r="AI14" s="108">
        <f t="shared" si="7"/>
        <v>0</v>
      </c>
      <c r="AJ14" s="29" t="str">
        <f>IF('District J'!$B$12="","",IF($AH14&gt;=$AI14,"Pass",IF($AH14&gt;=($AI14-'District J'!$H$12-'District J'!$I$12),"Pass With Exemption(s)","Fail")))</f>
        <v/>
      </c>
      <c r="AK14" s="28">
        <f>'District J'!$F$12</f>
        <v>0</v>
      </c>
      <c r="AL14" s="108">
        <f t="shared" si="8"/>
        <v>0</v>
      </c>
      <c r="AM14" s="108">
        <f t="shared" si="9"/>
        <v>0</v>
      </c>
      <c r="AN14" s="29" t="str">
        <f>IF('District J'!$B$12="","",IF($AK14&gt;=$AL14,"Pass",IF($AK14&gt;=($AL14-(('District J'!$H$12-'District J'!$I$12)/$AM14)),"Pass With Exemption(s)","Fail")))</f>
        <v/>
      </c>
      <c r="AO14" s="28">
        <f>'District J'!$H$12+'District J'!$I$12</f>
        <v>0</v>
      </c>
      <c r="AP14" s="28">
        <f>'District J'!$O$12</f>
        <v>0</v>
      </c>
      <c r="AQ14" s="108">
        <f t="shared" si="10"/>
        <v>0</v>
      </c>
      <c r="AR14" s="29" t="str">
        <f>IF('District J'!$B$12="","",IF($AP14&gt;=$AQ14,"Pass",IF($AP14&gt;=($AQ14-'District J'!$R$12-'District J'!$S$12),"Pass With Exemption(s)","Fail")))</f>
        <v/>
      </c>
      <c r="AS14" s="28">
        <f>'District J'!$P$12</f>
        <v>0</v>
      </c>
      <c r="AT14" s="108">
        <f t="shared" si="11"/>
        <v>0</v>
      </c>
      <c r="AU14" s="29" t="str">
        <f>IF('District J'!$B$12="","",IF($AS14&gt;=$AT14,"Pass",IF($AS14&gt;=($AT14-(('District J'!$R$12-'District J'!$S$12)/$AX14)),"Pass With Exemption(s)","Fail")))</f>
        <v/>
      </c>
      <c r="AV14" s="28">
        <f>'District J'!$R$12+'District J'!$S$12</f>
        <v>0</v>
      </c>
      <c r="AW14" s="28">
        <f>'District J'!$E$12</f>
        <v>0</v>
      </c>
      <c r="AX14" s="108">
        <f t="shared" si="12"/>
        <v>0</v>
      </c>
      <c r="AY14" s="28">
        <f>'District J'!$X$12</f>
        <v>0</v>
      </c>
      <c r="BA14" s="28">
        <f>'District J'!$D$13</f>
        <v>0</v>
      </c>
      <c r="BB14" s="108">
        <f t="shared" si="13"/>
        <v>0</v>
      </c>
      <c r="BC14" s="29" t="str">
        <f>IF('District J'!$B$13="","",IF($BA14&gt;=$BB14,"Pass",IF($BA14&gt;=($BB14-'District J'!$H$13-'District J'!$I$13),"Pass With Exemption(s)","Fail")))</f>
        <v/>
      </c>
      <c r="BD14" s="28">
        <f>'District J'!$F$13</f>
        <v>0</v>
      </c>
      <c r="BE14" s="108">
        <f t="shared" si="14"/>
        <v>0</v>
      </c>
      <c r="BF14" s="108">
        <f t="shared" si="15"/>
        <v>0</v>
      </c>
      <c r="BG14" s="29" t="str">
        <f>IF('District J'!$B$13="","",IF($BD14&gt;=$BE14,"Pass",IF($BD14&gt;=($BE14-(('District J'!$H$13-'District J'!$I$13)/$BF14)),"Pass With Exemption(s)","Fail")))</f>
        <v/>
      </c>
      <c r="BH14" s="28">
        <f>'District J'!$H$13+'District J'!$I$13</f>
        <v>0</v>
      </c>
      <c r="BI14" s="28">
        <f>'District J'!$O$13</f>
        <v>0</v>
      </c>
      <c r="BJ14" s="108">
        <f t="shared" si="16"/>
        <v>0</v>
      </c>
      <c r="BK14" s="29" t="str">
        <f>IF('District J'!$B$13="","",IF($BI14&gt;=$BJ14,"Pass",IF($BI14&gt;=($BJ14-'District J'!$R$13-'District J'!$S$13),"Pass With Exemption(s)","Fail")))</f>
        <v/>
      </c>
      <c r="BL14" s="28">
        <f>'District J'!$P$13</f>
        <v>0</v>
      </c>
      <c r="BM14" s="108">
        <f t="shared" si="17"/>
        <v>0</v>
      </c>
      <c r="BN14" s="29" t="str">
        <f>IF('District J'!$B$13="","",IF($BL14&gt;=$BM14,"Pass",IF($BL14&gt;=($BM14-(('District J'!$R$13-'District J'!$S$13)/$BQ14)),"Pass With Exemption(s)","Fail")))</f>
        <v/>
      </c>
      <c r="BO14" s="28">
        <f>'District J'!$R$13+'District J'!$S$13</f>
        <v>0</v>
      </c>
      <c r="BP14" s="28">
        <f>'District J'!$E$13</f>
        <v>0</v>
      </c>
      <c r="BQ14" s="108">
        <f t="shared" si="18"/>
        <v>0</v>
      </c>
      <c r="BR14" s="28">
        <f>'District J'!$X$13</f>
        <v>0</v>
      </c>
      <c r="BT14" s="28">
        <f>'District J'!$D$14</f>
        <v>0</v>
      </c>
      <c r="BU14" s="108">
        <f t="shared" si="19"/>
        <v>0</v>
      </c>
      <c r="BV14" s="29" t="str">
        <f>IF('District J'!$B$14="","",IF($BT14&gt;=$BU14,"Pass",IF($BT14&gt;=($BU14-'District J'!$H$14-'District J'!$I$14),"Pass With Exemption(s)","Fail")))</f>
        <v/>
      </c>
      <c r="BW14" s="28">
        <f>'District J'!$F$14</f>
        <v>0</v>
      </c>
      <c r="BX14" s="108">
        <f t="shared" si="20"/>
        <v>0</v>
      </c>
      <c r="BY14" s="108">
        <f t="shared" si="21"/>
        <v>0</v>
      </c>
      <c r="BZ14" s="29" t="str">
        <f>IF('District J'!$B$14="","",IF($BW14&gt;=$BX14,"Pass",IF($BW14&gt;=($BX14-(('District J'!$H$14-'District J'!$I$14)/$BY14)),"Pass With Exemption(s)","Fail")))</f>
        <v/>
      </c>
      <c r="CA14" s="28">
        <f>'District J'!$H$14+'District J'!$I$14</f>
        <v>0</v>
      </c>
      <c r="CB14" s="28">
        <f>'District J'!$O$14</f>
        <v>0</v>
      </c>
      <c r="CC14" s="108">
        <f t="shared" si="22"/>
        <v>0</v>
      </c>
      <c r="CD14" s="29" t="str">
        <f>IF('District J'!$B$14="","",IF($CB14&gt;=$CC14,"Pass",IF($CB14&gt;=($CC14-'District J'!$R$14-'District J'!$S$14),"Pass With Exemption(s)","Fail")))</f>
        <v/>
      </c>
      <c r="CE14" s="28">
        <f>'District J'!$P$14</f>
        <v>0</v>
      </c>
      <c r="CF14" s="108">
        <f t="shared" si="23"/>
        <v>0</v>
      </c>
      <c r="CG14" s="29" t="str">
        <f>IF('District J'!$B$14="","",IF($CE14&gt;=$CF14,"Pass",IF($CE14&gt;=($CF14-(('District J'!$R$14-'District J'!$S$14)/$CJ14)),"Pass With Exemption(s)","Fail")))</f>
        <v/>
      </c>
      <c r="CH14" s="28">
        <f>'District J'!$R$14+'District J'!$S$14</f>
        <v>0</v>
      </c>
      <c r="CI14" s="28">
        <f>'District J'!$E$14</f>
        <v>0</v>
      </c>
      <c r="CJ14" s="108">
        <f t="shared" si="24"/>
        <v>0</v>
      </c>
      <c r="CK14" s="28">
        <f>'District J'!$X$14</f>
        <v>0</v>
      </c>
      <c r="CM14" s="28">
        <f>'District J'!$D$15</f>
        <v>0</v>
      </c>
      <c r="CN14" s="108">
        <f t="shared" si="25"/>
        <v>0</v>
      </c>
      <c r="CO14" s="29" t="str">
        <f>IF('District J'!$B$15="","",IF($CM14&gt;=$CN14,"Pass",IF($CM14&gt;=($CN14-'District J'!$H$15-'District J'!$I$15),"Pass With Exemption(s)","Fail")))</f>
        <v/>
      </c>
      <c r="CP14" s="28">
        <f>'District J'!$F$15</f>
        <v>0</v>
      </c>
      <c r="CQ14" s="108">
        <f t="shared" si="26"/>
        <v>0</v>
      </c>
      <c r="CR14" s="108">
        <f t="shared" si="27"/>
        <v>0</v>
      </c>
      <c r="CS14" s="29" t="str">
        <f>IF('District J'!$B$15="","",IF($CP14&gt;=$CQ14,"Pass",IF($CP14&gt;=($CQ14-(('District J'!$H$15-'District J'!$I$15)/$CR14)),"Pass With Exemption(s)","Fail")))</f>
        <v/>
      </c>
      <c r="CT14" s="28">
        <f>'District J'!$H$15+'District J'!$I$15</f>
        <v>0</v>
      </c>
      <c r="CU14" s="28">
        <f>'District J'!$O$15</f>
        <v>0</v>
      </c>
      <c r="CV14" s="108">
        <f t="shared" si="28"/>
        <v>0</v>
      </c>
      <c r="CW14" s="29" t="str">
        <f>IF('District J'!$B$15="","",IF($CU14&gt;=$CV14,"Pass",IF($CU14&gt;=($CV14-'District J'!$R$15-'District J'!$S$15),"Pass With Exemption(s)","Fail")))</f>
        <v/>
      </c>
      <c r="CX14" s="28">
        <f>'District J'!$P$15</f>
        <v>0</v>
      </c>
      <c r="CY14" s="108">
        <f t="shared" si="29"/>
        <v>0</v>
      </c>
      <c r="CZ14" s="29" t="str">
        <f>IF('District J'!$B$15="","",IF($CX14&gt;=$CY14,"Pass",IF($CX14&gt;=($CY14-(('District J'!$R$15-'District J'!$S$15)/$DC14)),"Pass With Exemption(s)","Fail")))</f>
        <v/>
      </c>
      <c r="DA14" s="28">
        <f>'District J'!$R$15+'District J'!$S$15</f>
        <v>0</v>
      </c>
      <c r="DB14" s="28">
        <f>'District J'!$E$15</f>
        <v>0</v>
      </c>
      <c r="DC14" s="108">
        <f t="shared" si="30"/>
        <v>0</v>
      </c>
      <c r="DD14" s="28">
        <f>'District J'!$X$15</f>
        <v>0</v>
      </c>
      <c r="DF14" s="28">
        <f>'District J'!$D$16</f>
        <v>0</v>
      </c>
      <c r="DG14" s="108">
        <f t="shared" si="31"/>
        <v>0</v>
      </c>
      <c r="DH14" s="29" t="str">
        <f>IF('District J'!$B$16="","",IF($DF14&gt;=$DG14,"Pass",IF($DF14&gt;=($DG14-'District J'!$H$16-'District J'!$I$16),"Pass With Exemption(s)","Fail")))</f>
        <v/>
      </c>
      <c r="DI14" s="28">
        <f>'District J'!$F$16</f>
        <v>0</v>
      </c>
      <c r="DJ14" s="108">
        <f t="shared" si="32"/>
        <v>0</v>
      </c>
      <c r="DK14" s="108">
        <f t="shared" si="33"/>
        <v>0</v>
      </c>
      <c r="DL14" s="29" t="str">
        <f>IF('District J'!$B$16="","",IF($DI14&gt;=$DJ14,"Pass",IF($DI14&gt;=($DJ14-(('District J'!$H$16-'District J'!$I$16)/$DK14)),"Pass With Exemption(s)","Fail")))</f>
        <v/>
      </c>
      <c r="DM14" s="28">
        <f>'District J'!$H$16+'District J'!$I$16</f>
        <v>0</v>
      </c>
      <c r="DN14" s="28">
        <f>'District J'!$O$16</f>
        <v>0</v>
      </c>
      <c r="DO14" s="108">
        <f t="shared" si="34"/>
        <v>0</v>
      </c>
      <c r="DP14" s="29" t="str">
        <f>IF('District J'!$B$16="","",IF($DN14&gt;=$DO14,"Pass",IF($DN14&gt;=($DO14-'District J'!$R$16-'District J'!$S$16),"Pass With Exemption(s)","Fail")))</f>
        <v/>
      </c>
      <c r="DQ14" s="28">
        <f>'District J'!$P$16</f>
        <v>0</v>
      </c>
      <c r="DR14" s="108">
        <f t="shared" si="35"/>
        <v>0</v>
      </c>
      <c r="DS14" s="29" t="str">
        <f>IF('District J'!$B$16="","",IF($DQ14&gt;=$DR14,"Pass",IF($DQ14&gt;=($DR14-(('District J'!$R$16-'District J'!$S$16)/$DV14)),"Pass With Exemption(s)","Fail")))</f>
        <v/>
      </c>
      <c r="DT14" s="28">
        <f>'District J'!$R$16+'District J'!$S$16</f>
        <v>0</v>
      </c>
      <c r="DU14" s="28">
        <f>'District J'!$E$16</f>
        <v>0</v>
      </c>
      <c r="DV14" s="108">
        <f t="shared" si="36"/>
        <v>0</v>
      </c>
      <c r="DW14" s="28">
        <f>'District J'!$X$16</f>
        <v>0</v>
      </c>
      <c r="DY14" s="28">
        <f>'District J'!$D$17</f>
        <v>0</v>
      </c>
      <c r="DZ14" s="108">
        <f t="shared" si="37"/>
        <v>0</v>
      </c>
      <c r="EA14" s="29" t="str">
        <f>IF('District J'!$B$17="","",IF($DY14&gt;=$DZ14,"Pass",IF($DY14&gt;=($DZ14-'District J'!$H$17-'District J'!$I$17),"Pass With Exemption(s)","Fail")))</f>
        <v/>
      </c>
      <c r="EB14" s="28">
        <f>'District J'!$F$17</f>
        <v>0</v>
      </c>
      <c r="EC14" s="108">
        <f t="shared" si="38"/>
        <v>0</v>
      </c>
      <c r="ED14" s="108">
        <f t="shared" si="39"/>
        <v>0</v>
      </c>
      <c r="EE14" s="29" t="str">
        <f>IF('District J'!$B$17="","",IF($EB14&gt;=$EC14,"Pass",IF($EB14&gt;=($EC14-(('District J'!$H$17-'District J'!$I$17)/$ED14)),"Pass With Exemption(s)","Fail")))</f>
        <v/>
      </c>
      <c r="EF14" s="28">
        <f>'District J'!$H$17+'District J'!$I$17</f>
        <v>0</v>
      </c>
      <c r="EG14" s="28">
        <f>'District J'!$O$17</f>
        <v>0</v>
      </c>
      <c r="EH14" s="108">
        <f t="shared" si="40"/>
        <v>0</v>
      </c>
      <c r="EI14" s="29" t="str">
        <f>IF('District J'!$B$17="","",IF($EG14&gt;=$EH14,"Pass",IF($EG14&gt;=($EH14-'District J'!$R$17-'District J'!$S$17),"Pass With Exemption(s)","Fail")))</f>
        <v/>
      </c>
      <c r="EJ14" s="28">
        <f>'District J'!$P$17</f>
        <v>0</v>
      </c>
      <c r="EK14" s="108">
        <f t="shared" si="41"/>
        <v>0</v>
      </c>
      <c r="EL14" s="29" t="str">
        <f>IF('District J'!$B$17="","",IF($EJ14&gt;=$EK14,"Pass",IF($EJ14&gt;=($EK14-(('District J'!$R$17-'District J'!$S$17)/$EO14)),"Pass With Exemption(s)","Fail")))</f>
        <v/>
      </c>
      <c r="EM14" s="28">
        <f>'District J'!$R$17+'District J'!$S$17</f>
        <v>0</v>
      </c>
      <c r="EN14" s="28">
        <f>'District J'!$E$17</f>
        <v>0</v>
      </c>
      <c r="EO14" s="108">
        <f t="shared" si="42"/>
        <v>0</v>
      </c>
      <c r="EP14" s="28">
        <f>'District J'!$X$17</f>
        <v>0</v>
      </c>
      <c r="ER14" s="28">
        <f>'District J'!$D$18</f>
        <v>0</v>
      </c>
      <c r="ES14" s="108">
        <f t="shared" si="43"/>
        <v>0</v>
      </c>
      <c r="ET14" s="29" t="str">
        <f>IF('District J'!$B$18="","",IF($ER14&gt;=$ES14,"Pass",IF($ER14&gt;=($ES14-'District J'!$H$18-'District J'!$I$18),"Pass With Exemption(s)","Fail")))</f>
        <v/>
      </c>
      <c r="EU14" s="28">
        <f>'District J'!$F$18</f>
        <v>0</v>
      </c>
      <c r="EV14" s="108">
        <f t="shared" si="44"/>
        <v>0</v>
      </c>
      <c r="EW14" s="108">
        <f t="shared" si="45"/>
        <v>0</v>
      </c>
      <c r="EX14" s="29" t="str">
        <f>IF('District J'!$B$18="","",IF($EU14&gt;=$EV14,"Pass",IF($EU14&gt;=($EV14-(('District J'!$H$18-'District J'!$I$18)/$EW14)),"Pass With Exemption(s)","Fail")))</f>
        <v/>
      </c>
      <c r="EY14" s="28">
        <f>'District J'!$H$18+'District J'!$I$18</f>
        <v>0</v>
      </c>
      <c r="EZ14" s="28">
        <f>'District J'!$O$18</f>
        <v>0</v>
      </c>
      <c r="FA14" s="108">
        <f t="shared" si="46"/>
        <v>0</v>
      </c>
      <c r="FB14" s="29" t="str">
        <f>IF('District J'!$B$18="","",IF($EZ14&gt;=$FA14,"Pass",IF($EZ14&gt;=($FA14-'District J'!$R$18-'District J'!$S$18),"Pass With Exemption(s)","Fail")))</f>
        <v/>
      </c>
      <c r="FC14" s="28">
        <f>'District J'!$P$18</f>
        <v>0</v>
      </c>
      <c r="FD14" s="108">
        <f t="shared" si="47"/>
        <v>0</v>
      </c>
      <c r="FE14" s="29" t="str">
        <f>IF('District J'!$B$18="","",IF($FC14&gt;=$FD14,"Pass",IF($FC14&gt;=($FD14-(('District J'!$R$18-'District J'!$S$18)/$FH14)),"Pass With Exemption(s)","Fail")))</f>
        <v/>
      </c>
      <c r="FF14" s="28">
        <f>'District J'!$R$18+'District J'!$S$18</f>
        <v>0</v>
      </c>
      <c r="FG14" s="28">
        <f>'District J'!$E$18</f>
        <v>0</v>
      </c>
      <c r="FH14" s="108">
        <f t="shared" si="48"/>
        <v>0</v>
      </c>
      <c r="FI14" s="28">
        <f>'District J'!$X$18</f>
        <v>0</v>
      </c>
      <c r="FK14" s="28">
        <f>'District J'!$D$19</f>
        <v>0</v>
      </c>
      <c r="FL14" s="108">
        <f t="shared" si="49"/>
        <v>0</v>
      </c>
      <c r="FM14" s="29" t="str">
        <f>IF('District J'!$B$19="","",IF($FK14&gt;=$FL14,"Pass",IF($FK14&gt;=($FL14-'District J'!$H$19-'District J'!$I$19),"Pass With Exemption(s)","Fail")))</f>
        <v/>
      </c>
      <c r="FN14" s="28">
        <f>'District J'!$F$19</f>
        <v>0</v>
      </c>
      <c r="FO14" s="108">
        <f t="shared" si="50"/>
        <v>0</v>
      </c>
      <c r="FP14" s="108">
        <f t="shared" si="51"/>
        <v>0</v>
      </c>
      <c r="FQ14" s="29" t="str">
        <f>IF('District J'!$B$19="","",IF($FN14&gt;=$FO14,"Pass",IF($FN14&gt;=($FO14-(('District J'!$H$19-'District J'!$I$19)/$FP14)),"Pass With Exemption(s)","Fail")))</f>
        <v/>
      </c>
      <c r="FR14" s="28">
        <f>'District J'!$H$19+'District J'!$I$19</f>
        <v>0</v>
      </c>
      <c r="FS14" s="28">
        <f>'District J'!$O$19</f>
        <v>0</v>
      </c>
      <c r="FT14" s="108">
        <f t="shared" si="52"/>
        <v>0</v>
      </c>
      <c r="FU14" s="29" t="str">
        <f>IF('District J'!$B$19="","",IF($FS14&gt;=$FT14,"Pass",IF($FS14&gt;=($FT14-'District J'!$R$19-'District J'!$S$19),"Pass With Exemption(s)","Fail")))</f>
        <v/>
      </c>
      <c r="FV14" s="28">
        <f>'District J'!$P$19</f>
        <v>0</v>
      </c>
      <c r="FW14" s="108">
        <f t="shared" si="53"/>
        <v>0</v>
      </c>
      <c r="FX14" s="29" t="str">
        <f>IF('District J'!$B$19="","",IF($FV14&gt;=$FW14,"Pass",IF($FV14&gt;=($FW14-(('District J'!$R$19-'District J'!$S$19)/$GA14)),"Pass With Exemption(s)","Fail")))</f>
        <v/>
      </c>
      <c r="FY14" s="28">
        <f>'District J'!$R$19+'District J'!$S$19</f>
        <v>0</v>
      </c>
      <c r="FZ14" s="28">
        <f>'District J'!$E$19</f>
        <v>0</v>
      </c>
      <c r="GA14" s="108">
        <f t="shared" si="54"/>
        <v>0</v>
      </c>
      <c r="GB14" s="28">
        <f>'District J'!$X$19</f>
        <v>0</v>
      </c>
      <c r="GD14" s="28">
        <f>'District J'!$D$20</f>
        <v>0</v>
      </c>
      <c r="GE14" s="108">
        <f t="shared" si="55"/>
        <v>0</v>
      </c>
      <c r="GF14" s="29" t="str">
        <f>IF('District J'!$B$20="","",IF($GD14&gt;=$GE14,"Pass",IF($GD14&gt;=($GE14-'District J'!$H$20-'District J'!$I$20),"Pass With Exemption(s)","Fail")))</f>
        <v/>
      </c>
      <c r="GG14" s="28">
        <f>'District J'!$F$20</f>
        <v>0</v>
      </c>
      <c r="GH14" s="108">
        <f t="shared" si="56"/>
        <v>0</v>
      </c>
      <c r="GI14" s="108">
        <f t="shared" si="57"/>
        <v>0</v>
      </c>
      <c r="GJ14" s="29" t="str">
        <f>IF('District J'!$B$20="","",IF($GG14&gt;=$GH14,"Pass",IF($GG14&gt;=($GH14-(('District J'!$H$20-'District J'!$I$20)/$GI14)),"Pass With Exemption(s)","Fail")))</f>
        <v/>
      </c>
      <c r="GK14" s="28">
        <f>'District J'!$H$20+'District J'!$I$20</f>
        <v>0</v>
      </c>
      <c r="GL14" s="28">
        <f>'District J'!$O$20</f>
        <v>0</v>
      </c>
      <c r="GM14" s="108">
        <f t="shared" si="58"/>
        <v>0</v>
      </c>
      <c r="GN14" s="29" t="str">
        <f>IF('District J'!$B$20="","",IF($GL14&gt;=$GM14,"Pass",IF($GL14&gt;=($GM14-'District J'!$R$20-'District J'!$S$20),"Pass With Exemption(s)","Fail")))</f>
        <v/>
      </c>
      <c r="GO14" s="28">
        <f>'District J'!$P$20</f>
        <v>0</v>
      </c>
      <c r="GP14" s="108">
        <f t="shared" si="59"/>
        <v>0</v>
      </c>
      <c r="GQ14" s="29" t="str">
        <f>IF('District J'!$B$20="","",IF($GO14&gt;=$GP14,"Pass",IF($GO14&gt;=($GP14-(('District J'!$R$20-'District J'!$S$20)/$GT14)),"Pass With Exemption(s)","Fail")))</f>
        <v/>
      </c>
      <c r="GR14" s="28">
        <f>'District J'!$R$20+'District J'!$S$20</f>
        <v>0</v>
      </c>
      <c r="GS14" s="28">
        <f>'District J'!$E$20</f>
        <v>0</v>
      </c>
      <c r="GT14" s="108">
        <f t="shared" si="60"/>
        <v>0</v>
      </c>
      <c r="GU14" s="28">
        <f>'District J'!$X$20</f>
        <v>0</v>
      </c>
      <c r="GW14" s="28">
        <f>'District J'!$D$21</f>
        <v>0</v>
      </c>
      <c r="GX14" s="108">
        <f t="shared" si="61"/>
        <v>0</v>
      </c>
      <c r="GY14" s="29" t="str">
        <f>IF('District J'!$B$21="","",IF($GW14&gt;=$GX14,"Pass",IF($GW14&gt;=($GX14-'District J'!$H$21-'District J'!$I$21),"Pass With Exemption(s)","Fail")))</f>
        <v/>
      </c>
      <c r="GZ14" s="28">
        <f>'District J'!$F$21</f>
        <v>0</v>
      </c>
      <c r="HA14" s="108">
        <f t="shared" si="62"/>
        <v>0</v>
      </c>
      <c r="HB14" s="108">
        <f t="shared" si="0"/>
        <v>0</v>
      </c>
      <c r="HC14" s="29" t="str">
        <f>IF('District J'!$B$21="","",IF($GZ14&gt;=$HA14,"Pass",IF($GZ14&gt;=($HA14-(('District J'!$H$21-'District J'!$I$21)/$HB14)),"Pass With Exemption(s)","Fail")))</f>
        <v/>
      </c>
      <c r="HD14" s="28">
        <f>'District J'!$H$21+'District J'!$I$21</f>
        <v>0</v>
      </c>
      <c r="HE14" s="28">
        <f>'District J'!$O$21</f>
        <v>0</v>
      </c>
      <c r="HF14" s="108">
        <f t="shared" si="63"/>
        <v>0</v>
      </c>
      <c r="HG14" s="29" t="str">
        <f>IF('District J'!$B$21="","",IF($HE14&gt;=$HF14,"Pass",IF($HE14&gt;=($HF14-'District J'!$R$21-'District J'!$S$21),"Pass With Exemption(s)","Fail")))</f>
        <v/>
      </c>
      <c r="HH14" s="28">
        <f>'District J'!$P$21</f>
        <v>0</v>
      </c>
      <c r="HI14" s="108">
        <f t="shared" si="64"/>
        <v>0</v>
      </c>
      <c r="HJ14" s="29" t="str">
        <f>IF('District J'!$B$21="","",IF($HH14&gt;=$HI14,"Pass",IF($HH14&gt;=($HI14-(('District J'!$R$21-'District J'!$S$21)/$HM14)),"Pass With Exemption(s)","Fail")))</f>
        <v/>
      </c>
      <c r="HK14" s="28">
        <f>'District J'!$R$21+'District J'!$S$21</f>
        <v>0</v>
      </c>
      <c r="HL14" s="28">
        <f>'District J'!$E$21</f>
        <v>0</v>
      </c>
      <c r="HM14" s="108">
        <f t="shared" si="65"/>
        <v>0</v>
      </c>
      <c r="HN14" s="28">
        <f>'District J'!$X$21</f>
        <v>0</v>
      </c>
      <c r="HP14" s="28">
        <f>'District J'!$D$22</f>
        <v>0</v>
      </c>
      <c r="HQ14" s="108">
        <f t="shared" si="66"/>
        <v>0</v>
      </c>
      <c r="HR14" s="29" t="str">
        <f>IF('District J'!$B$22="","",IF($HP14&gt;=$HQ14,"Pass",IF($HP14&gt;=($HQ14-'District J'!$H$22-'District J'!$I$22),"Pass With Exemption(s)","Fail")))</f>
        <v/>
      </c>
      <c r="HS14" s="28">
        <f>'District J'!$F$22</f>
        <v>0</v>
      </c>
      <c r="HT14" s="108">
        <f t="shared" si="67"/>
        <v>0</v>
      </c>
      <c r="HU14" s="108">
        <f t="shared" si="68"/>
        <v>0</v>
      </c>
      <c r="HV14" s="29" t="str">
        <f>IF('District J'!$B$22="","",IF($HS14&gt;=$HT14,"Pass",IF($HS14&gt;=($HT14-(('District J'!$H$22-'District J'!$I$22)/$HU14)),"Pass With Exemption(s)","Fail")))</f>
        <v/>
      </c>
      <c r="HW14" s="28">
        <f>'District J'!$H$22+'District J'!$I$22</f>
        <v>0</v>
      </c>
      <c r="HX14" s="28">
        <f>'District J'!$O$22</f>
        <v>0</v>
      </c>
      <c r="HY14" s="108">
        <f t="shared" si="69"/>
        <v>0</v>
      </c>
      <c r="HZ14" s="29" t="str">
        <f>IF('District J'!$B$22="","",IF($HX14&gt;=$HY14,"Pass",IF($HX14&gt;=($HY14-'District J'!$R$22-'District J'!$S$22),"Pass With Exemption(s)","Fail")))</f>
        <v/>
      </c>
      <c r="IA14" s="28">
        <f>'District J'!$P$22</f>
        <v>0</v>
      </c>
      <c r="IB14" s="108">
        <f t="shared" si="70"/>
        <v>0</v>
      </c>
      <c r="IC14" s="29" t="str">
        <f>IF('District J'!$B$22="","",IF($IA14&gt;=$IB14,"Pass",IF($IA14&gt;=($IB14-(('District J'!$R$22-'District J'!$S$22)/$IF14)),"Pass With Exemption(s)","Fail")))</f>
        <v/>
      </c>
      <c r="ID14" s="28">
        <f>'District J'!$R$22+'District J'!$S$22</f>
        <v>0</v>
      </c>
      <c r="IE14" s="28">
        <f>'District J'!$E$22</f>
        <v>0</v>
      </c>
      <c r="IF14" s="108">
        <f t="shared" si="71"/>
        <v>0</v>
      </c>
      <c r="IG14" s="28">
        <f>'District J'!$X$22</f>
        <v>0</v>
      </c>
      <c r="II14" s="28">
        <f>'District J'!$D$23</f>
        <v>0</v>
      </c>
      <c r="IJ14" s="108">
        <f t="shared" si="72"/>
        <v>0</v>
      </c>
      <c r="IK14" s="29" t="str">
        <f>IF('District J'!$B$23="","",IF($II14&gt;=$IJ14,"Pass",IF($II14&gt;=($IJ14-'District J'!$H$23-'District J'!$I$23),"Pass With Exemption(s)","Fail")))</f>
        <v/>
      </c>
      <c r="IL14" s="28">
        <f>'District J'!$F$23</f>
        <v>0</v>
      </c>
      <c r="IM14" s="108">
        <f t="shared" si="73"/>
        <v>0</v>
      </c>
      <c r="IN14" s="108">
        <f t="shared" si="74"/>
        <v>0</v>
      </c>
      <c r="IO14" s="29" t="str">
        <f>IF('District J'!$B$23="","",IF($IL14&gt;=$IM14,"Pass",IF($IL14&gt;=($IM14-(('District J'!$H$23-'District J'!$I$23)/$IN14)),"Pass With Exemption(s)","Fail")))</f>
        <v/>
      </c>
      <c r="IP14" s="28">
        <f>'District J'!$H$23+'District J'!$I$23</f>
        <v>0</v>
      </c>
      <c r="IQ14" s="28">
        <f>'District J'!$O$23</f>
        <v>0</v>
      </c>
      <c r="IR14" s="108">
        <f t="shared" si="75"/>
        <v>0</v>
      </c>
      <c r="IS14" s="29" t="str">
        <f>IF('District J'!$B$23="","",IF($IQ14&gt;=$IR14,"Pass",IF($IQ14&gt;=($IR14-'District J'!$R$23-'District J'!$S$23),"Pass With Exemption(s)","Fail")))</f>
        <v/>
      </c>
      <c r="IT14" s="28">
        <f>'District J'!$P$23</f>
        <v>0</v>
      </c>
      <c r="IU14" s="108">
        <f t="shared" si="76"/>
        <v>0</v>
      </c>
      <c r="IV14" s="29" t="str">
        <f>IF('District J'!$B$23="","",IF($IT14&gt;=$IU14,"Pass",IF($IT14&gt;=($IU14-(('District J'!$R$23-'District J'!$S$23)/$IY14)),"Pass With Exemption(s)","Fail")))</f>
        <v/>
      </c>
      <c r="IW14" s="28">
        <f>'District J'!$R$23+'District J'!$S$23</f>
        <v>0</v>
      </c>
      <c r="IX14" s="28">
        <f>'District J'!$E$23</f>
        <v>0</v>
      </c>
      <c r="IY14" s="108">
        <f t="shared" si="77"/>
        <v>0</v>
      </c>
      <c r="IZ14" s="28">
        <f>'District J'!$X$23</f>
        <v>0</v>
      </c>
      <c r="JB14" s="28">
        <f>'District J'!$D$24</f>
        <v>0</v>
      </c>
      <c r="JC14" s="108">
        <f t="shared" si="78"/>
        <v>0</v>
      </c>
      <c r="JD14" s="29" t="str">
        <f>IF('District J'!$B$24="","",IF($JB14&gt;=$JC14,"Pass",IF($JB14&gt;=($JB14-'District J'!$H$24-'District J'!$I$24),"Pass With Exemption(s)","Fail")))</f>
        <v/>
      </c>
      <c r="JE14" s="28">
        <f>'District J'!$F$24</f>
        <v>0</v>
      </c>
      <c r="JF14" s="108">
        <f t="shared" si="79"/>
        <v>0</v>
      </c>
      <c r="JG14" s="108">
        <f t="shared" si="80"/>
        <v>0</v>
      </c>
      <c r="JH14" s="29" t="str">
        <f>IF('District J'!$B$24="","",IF($JE14&gt;=$JF14,"Pass",IF($JE14&gt;=($JF14-(('District J'!$H$24-'District J'!$I$24)/$JG14)),"Pass With Exemption(s)","Fail")))</f>
        <v/>
      </c>
      <c r="JI14" s="28">
        <f>'District J'!$H$24+'District J'!$I$24</f>
        <v>0</v>
      </c>
      <c r="JJ14" s="28">
        <f>'District J'!$O$24</f>
        <v>0</v>
      </c>
      <c r="JK14" s="108">
        <f t="shared" si="81"/>
        <v>0</v>
      </c>
      <c r="JL14" s="29" t="str">
        <f>IF('District J'!$B$24="","",IF($JJ14&gt;=$JK14,"Pass",IF($JJ14&gt;=($JK14-'District J'!$R$24-'District J'!$S$24),"Pass With Exemption(s)","Fail")))</f>
        <v/>
      </c>
      <c r="JM14" s="28">
        <f>'District J'!$P$24</f>
        <v>0</v>
      </c>
      <c r="JN14" s="108">
        <f t="shared" si="82"/>
        <v>0</v>
      </c>
      <c r="JO14" s="29" t="str">
        <f>IF('District J'!$B$24="","",IF($JM14&gt;=$JN14,"Pass",IF($JM14&gt;=($JN14-(('District J'!$R$24-'District J'!$S$24)/$JR14)),"Pass With Exemption(s)","Fail")))</f>
        <v/>
      </c>
      <c r="JP14" s="28">
        <f>'District J'!$R$24+'District J'!$S$24</f>
        <v>0</v>
      </c>
      <c r="JQ14" s="28">
        <f>'District J'!$E$24</f>
        <v>0</v>
      </c>
      <c r="JR14" s="108">
        <f t="shared" si="83"/>
        <v>0</v>
      </c>
      <c r="JS14" s="28">
        <f>'District J'!$X$24</f>
        <v>0</v>
      </c>
      <c r="JU14" s="28">
        <f>'District J'!$D$25</f>
        <v>0</v>
      </c>
      <c r="JV14" s="108">
        <f t="shared" si="84"/>
        <v>0</v>
      </c>
      <c r="JW14" s="29" t="str">
        <f>IF('District J'!$B$25="","",IF($JU14&gt;=$JV14,"Pass",IF($JU14&gt;=($JV14-'District J'!$H$25-'District J'!$I$25),"Pass With Exemption(s)","Fail")))</f>
        <v/>
      </c>
      <c r="JX14" s="28">
        <f>'District J'!$F$25</f>
        <v>0</v>
      </c>
      <c r="JY14" s="108">
        <f t="shared" si="85"/>
        <v>0</v>
      </c>
      <c r="JZ14" s="108">
        <f t="shared" si="86"/>
        <v>0</v>
      </c>
      <c r="KA14" s="29" t="str">
        <f>IF('District J'!$B$25="","",IF($JX14&gt;=$JY14,"Pass",IF($JX14&gt;=($JY14-(('District J'!$H$25-'District J'!$I$25)/$JZ14)),"Pass With Exemption(s)","Fail")))</f>
        <v/>
      </c>
      <c r="KB14" s="28">
        <f>'District J'!$H$25+'District J'!$I$25</f>
        <v>0</v>
      </c>
      <c r="KC14" s="28">
        <f>'District J'!$O$25</f>
        <v>0</v>
      </c>
      <c r="KD14" s="108">
        <f t="shared" si="87"/>
        <v>0</v>
      </c>
      <c r="KE14" s="29" t="str">
        <f>IF('District J'!$B$25="","",IF($KC14&gt;=$KD14,"Pass",IF($KC14&gt;=($KD14-'District J'!$R$25-'District J'!$S$25),"Pass With Exemption(s)","Fail")))</f>
        <v/>
      </c>
      <c r="KF14" s="28">
        <f>'District J'!$P$25</f>
        <v>0</v>
      </c>
      <c r="KG14" s="108">
        <f t="shared" si="88"/>
        <v>0</v>
      </c>
      <c r="KH14" s="29" t="str">
        <f>IF('District J'!$B$25="","",IF($KF14&gt;=$KG14,"Pass",IF($KF14&gt;=($KG14-(('District J'!$R$25-'District J'!$S$25)/$KK14)),"Pass With Exemption(s)","Fail")))</f>
        <v/>
      </c>
      <c r="KI14" s="28">
        <f>'District J'!$R$25+'District J'!$S$25</f>
        <v>0</v>
      </c>
      <c r="KJ14" s="28">
        <f>'District J'!$E$25</f>
        <v>0</v>
      </c>
      <c r="KK14" s="108">
        <f t="shared" si="89"/>
        <v>0</v>
      </c>
      <c r="KL14" s="28">
        <f>'District J'!$X$25</f>
        <v>0</v>
      </c>
    </row>
    <row r="15" spans="1:299" x14ac:dyDescent="0.3">
      <c r="A15" s="30">
        <f>'District K'!$B$3</f>
        <v>0</v>
      </c>
      <c r="B15" s="28">
        <f>'District K'!$D$10</f>
        <v>0</v>
      </c>
      <c r="C15" s="29" t="str">
        <f>IF('District K'!$B$10="","",IF('District K'!$H$10&gt;0,"Pass With Exemption(s)","Pass"))</f>
        <v/>
      </c>
      <c r="D15" s="28">
        <f>'District K'!$F$10</f>
        <v>0</v>
      </c>
      <c r="E15" s="29" t="str">
        <f>IF('District K'!$B$10="","",IF('District K'!$H$10&gt;0,"Pass With Exemption(s)","Pass"))</f>
        <v/>
      </c>
      <c r="F15" s="28">
        <f>'District K'!$H$10+'District K'!$I$10</f>
        <v>0</v>
      </c>
      <c r="G15" s="28">
        <f>'District K'!$O$10</f>
        <v>0</v>
      </c>
      <c r="H15" s="29" t="str">
        <f>IF('District K'!$B$10="","",IF('District K'!$R$10&gt;0,"Pass With Exemption(s)","Pass"))</f>
        <v/>
      </c>
      <c r="I15" s="28">
        <f>'District K'!$P$10</f>
        <v>0</v>
      </c>
      <c r="J15" s="29" t="str">
        <f>IF('District K'!$B$10="","",IF('District K'!$R$10&gt;0,"Pass With Exemption(s)","Pass"))</f>
        <v/>
      </c>
      <c r="K15" s="28">
        <f>'District K'!$R$10+'District K'!$S$10</f>
        <v>0</v>
      </c>
      <c r="L15" s="28">
        <f>'District K'!$E$10</f>
        <v>0</v>
      </c>
      <c r="M15" s="28">
        <f>'District K'!$X$10</f>
        <v>0</v>
      </c>
      <c r="O15" s="28">
        <f>'District K'!$D$11</f>
        <v>0</v>
      </c>
      <c r="P15" s="108">
        <f t="shared" si="1"/>
        <v>0</v>
      </c>
      <c r="Q15" s="29" t="str">
        <f>IF('District K'!$B$11="","",IF($O15&gt;=$P15,"Pass",IF($O15&gt;=($P15-'District K'!$H$11-'District K'!$I$11),"Pass With Exemption(s)","Fail")))</f>
        <v/>
      </c>
      <c r="R15" s="28">
        <f>'District K'!$F$11</f>
        <v>0</v>
      </c>
      <c r="S15" s="108">
        <f t="shared" si="2"/>
        <v>0</v>
      </c>
      <c r="T15" s="108">
        <f t="shared" si="3"/>
        <v>0</v>
      </c>
      <c r="U15" s="29" t="str">
        <f>IF('District K'!$B$11="","",IF($R15&gt;=$S15,"Pass",IF($R15&gt;=($S15-(('District K'!$H$11-'District K'!$I$11)/$T15)),"Pass With Exemption(s)","Fail")))</f>
        <v/>
      </c>
      <c r="V15" s="28">
        <f>'District K'!$H$11+'District K'!$I$11</f>
        <v>0</v>
      </c>
      <c r="W15" s="28">
        <f>'District K'!$O$11</f>
        <v>0</v>
      </c>
      <c r="X15" s="108">
        <f t="shared" si="4"/>
        <v>0</v>
      </c>
      <c r="Y15" s="29" t="str">
        <f>IF('District K'!$B$11="","",IF($W15&gt;=$X15,"Pass",IF($W15&gt;=($X15-'District K'!$R$11-'District K'!$S$11),"Pass With Exemption(s)","Fail")))</f>
        <v/>
      </c>
      <c r="Z15" s="28">
        <f>'District K'!$P$11</f>
        <v>0</v>
      </c>
      <c r="AA15" s="108">
        <f t="shared" si="5"/>
        <v>0</v>
      </c>
      <c r="AB15" s="29" t="str">
        <f>IF('District K'!$B$11="","",IF($Z15&gt;=$AA15,"Pass",IF($Z15&gt;=($AA15-(('District K'!$R$11-'District K'!$S$11)/$AE15)),"Pass With Exemption(s)","Fail")))</f>
        <v/>
      </c>
      <c r="AC15" s="28">
        <f>'District K'!$R$11+'District K'!$S$11</f>
        <v>0</v>
      </c>
      <c r="AD15" s="28">
        <f>'District K'!$E$11</f>
        <v>0</v>
      </c>
      <c r="AE15" s="108">
        <f t="shared" si="6"/>
        <v>0</v>
      </c>
      <c r="AF15" s="28">
        <f>'District K'!$X$11</f>
        <v>0</v>
      </c>
      <c r="AH15" s="28">
        <f>'District K'!$D$12</f>
        <v>0</v>
      </c>
      <c r="AI15" s="108">
        <f t="shared" si="7"/>
        <v>0</v>
      </c>
      <c r="AJ15" s="29" t="str">
        <f>IF('District K'!$B$12="","",IF($AH15&gt;=$AI15,"Pass",IF($AH15&gt;=($AI15-'District K'!$H$12-'District K'!$I$12),"Pass With Exemption(s)","Fail")))</f>
        <v/>
      </c>
      <c r="AK15" s="28">
        <f>'District K'!$F$12</f>
        <v>0</v>
      </c>
      <c r="AL15" s="108">
        <f t="shared" si="8"/>
        <v>0</v>
      </c>
      <c r="AM15" s="108">
        <f t="shared" si="9"/>
        <v>0</v>
      </c>
      <c r="AN15" s="29" t="str">
        <f>IF('District K'!$B$12="","",IF($AK15&gt;=$AL15,"Pass",IF($AK15&gt;=($AL15-(('District K'!$H$12-'District K'!$I$12)/$AM15)),"Pass With Exemption(s)","Fail")))</f>
        <v/>
      </c>
      <c r="AO15" s="28">
        <f>'District K'!$H$12+'District K'!$I$12</f>
        <v>0</v>
      </c>
      <c r="AP15" s="28">
        <f>'District K'!$O$12</f>
        <v>0</v>
      </c>
      <c r="AQ15" s="108">
        <f t="shared" si="10"/>
        <v>0</v>
      </c>
      <c r="AR15" s="29" t="str">
        <f>IF('District K'!$B$12="","",IF($AP15&gt;=$AQ15,"Pass",IF($AP15&gt;=($AQ15-'District K'!$R$12-'District K'!$S$12),"Pass With Exemption(s)","Fail")))</f>
        <v/>
      </c>
      <c r="AS15" s="28">
        <f>'District K'!$P$12</f>
        <v>0</v>
      </c>
      <c r="AT15" s="108">
        <f t="shared" si="11"/>
        <v>0</v>
      </c>
      <c r="AU15" s="29" t="str">
        <f>IF('District K'!$B$12="","",IF($AS15&gt;=$AT15,"Pass",IF($AS15&gt;=($AT15-(('District K'!$R$12-'District K'!$S$12)/$AX15)),"Pass With Exemption(s)","Fail")))</f>
        <v/>
      </c>
      <c r="AV15" s="28">
        <f>'District K'!$R$12+'District K'!$S$12</f>
        <v>0</v>
      </c>
      <c r="AW15" s="28">
        <f>'District K'!$E$12</f>
        <v>0</v>
      </c>
      <c r="AX15" s="108">
        <f t="shared" si="12"/>
        <v>0</v>
      </c>
      <c r="AY15" s="28">
        <f>'District K'!$X$12</f>
        <v>0</v>
      </c>
      <c r="BA15" s="28">
        <f>'District K'!$D$13</f>
        <v>0</v>
      </c>
      <c r="BB15" s="108">
        <f t="shared" si="13"/>
        <v>0</v>
      </c>
      <c r="BC15" s="29" t="str">
        <f>IF('District K'!$B$13="","",IF($BA15&gt;=$BB15,"Pass",IF($BA15&gt;=($BB15-'District K'!$H$13-'District K'!$I$13),"Pass With Exemption(s)","Fail")))</f>
        <v/>
      </c>
      <c r="BD15" s="28">
        <f>'District K'!$F$13</f>
        <v>0</v>
      </c>
      <c r="BE15" s="108">
        <f t="shared" si="14"/>
        <v>0</v>
      </c>
      <c r="BF15" s="108">
        <f t="shared" si="15"/>
        <v>0</v>
      </c>
      <c r="BG15" s="29" t="str">
        <f>IF('District K'!$B$13="","",IF($BD15&gt;=$BE15,"Pass",IF($BD15&gt;=($BE15-(('District K'!$H$13-'District K'!$I$13)/$BF15)),"Pass With Exemption(s)","Fail")))</f>
        <v/>
      </c>
      <c r="BH15" s="28">
        <f>'District K'!$H$13+'District K'!$I$13</f>
        <v>0</v>
      </c>
      <c r="BI15" s="28">
        <f>'District K'!$O$13</f>
        <v>0</v>
      </c>
      <c r="BJ15" s="108">
        <f t="shared" si="16"/>
        <v>0</v>
      </c>
      <c r="BK15" s="29" t="str">
        <f>IF('District K'!$B$13="","",IF($BI15&gt;=$BJ15,"Pass",IF($BI15&gt;=($BJ15-'District K'!$R$13-'District K'!$S$13),"Pass With Exemption(s)","Fail")))</f>
        <v/>
      </c>
      <c r="BL15" s="28">
        <f>'District K'!$P$13</f>
        <v>0</v>
      </c>
      <c r="BM15" s="108">
        <f t="shared" si="17"/>
        <v>0</v>
      </c>
      <c r="BN15" s="29" t="str">
        <f>IF('District K'!$B$13="","",IF($BL15&gt;=$BM15,"Pass",IF($BL15&gt;=($BM15-(('District K'!$R$13-'District K'!$S$13)/$BQ15)),"Pass With Exemption(s)","Fail")))</f>
        <v/>
      </c>
      <c r="BO15" s="28">
        <f>'District K'!$R$13+'District K'!$S$13</f>
        <v>0</v>
      </c>
      <c r="BP15" s="28">
        <f>'District K'!$E$13</f>
        <v>0</v>
      </c>
      <c r="BQ15" s="108">
        <f t="shared" si="18"/>
        <v>0</v>
      </c>
      <c r="BR15" s="28">
        <f>'District K'!$X$13</f>
        <v>0</v>
      </c>
      <c r="BT15" s="28">
        <f>'District K'!$D$14</f>
        <v>0</v>
      </c>
      <c r="BU15" s="108">
        <f t="shared" si="19"/>
        <v>0</v>
      </c>
      <c r="BV15" s="29" t="str">
        <f>IF('District K'!$B$14="","",IF($BT15&gt;=$BU15,"Pass",IF($BT15&gt;=($BU15-'District K'!$H$14-'District K'!$I$14),"Pass With Exemption(s)","Fail")))</f>
        <v/>
      </c>
      <c r="BW15" s="28">
        <f>'District K'!$F$14</f>
        <v>0</v>
      </c>
      <c r="BX15" s="108">
        <f t="shared" si="20"/>
        <v>0</v>
      </c>
      <c r="BY15" s="108">
        <f t="shared" si="21"/>
        <v>0</v>
      </c>
      <c r="BZ15" s="29" t="str">
        <f>IF('District K'!$B$14="","",IF($BW15&gt;=$BX15,"Pass",IF($BW15&gt;=($BX15-(('District K'!$H$14-'District K'!$I$14)/$BY15)),"Pass With Exemption(s)","Fail")))</f>
        <v/>
      </c>
      <c r="CA15" s="28">
        <f>'District K'!$H$14+'District K'!$I$14</f>
        <v>0</v>
      </c>
      <c r="CB15" s="28">
        <f>'District K'!$O$14</f>
        <v>0</v>
      </c>
      <c r="CC15" s="108">
        <f t="shared" si="22"/>
        <v>0</v>
      </c>
      <c r="CD15" s="29" t="str">
        <f>IF('District K'!$B$14="","",IF($CB15&gt;=$CC15,"Pass",IF($CB15&gt;=($CC15-'District K'!$R$14-'District K'!$S$14),"Pass With Exemption(s)","Fail")))</f>
        <v/>
      </c>
      <c r="CE15" s="28">
        <f>'District K'!$P$14</f>
        <v>0</v>
      </c>
      <c r="CF15" s="108">
        <f t="shared" si="23"/>
        <v>0</v>
      </c>
      <c r="CG15" s="29" t="str">
        <f>IF('District K'!$B$14="","",IF($CE15&gt;=$CF15,"Pass",IF($CE15&gt;=($CF15-(('District K'!$R$14-'District K'!$S$14)/$CJ15)),"Pass With Exemption(s)","Fail")))</f>
        <v/>
      </c>
      <c r="CH15" s="28">
        <f>'District K'!$R$14+'District K'!$S$14</f>
        <v>0</v>
      </c>
      <c r="CI15" s="28">
        <f>'District K'!$E$14</f>
        <v>0</v>
      </c>
      <c r="CJ15" s="108">
        <f t="shared" si="24"/>
        <v>0</v>
      </c>
      <c r="CK15" s="28">
        <f>'District K'!$X$14</f>
        <v>0</v>
      </c>
      <c r="CM15" s="28">
        <f>'District K'!$D$15</f>
        <v>0</v>
      </c>
      <c r="CN15" s="108">
        <f t="shared" si="25"/>
        <v>0</v>
      </c>
      <c r="CO15" s="29" t="str">
        <f>IF('District K'!$B$15="","",IF($CM15&gt;=$CN15,"Pass",IF($CM15&gt;=($CN15-'District K'!$H$15-'District K'!$I$15),"Pass With Exemption(s)","Fail")))</f>
        <v/>
      </c>
      <c r="CP15" s="28">
        <f>'District K'!$F$15</f>
        <v>0</v>
      </c>
      <c r="CQ15" s="108">
        <f t="shared" si="26"/>
        <v>0</v>
      </c>
      <c r="CR15" s="108">
        <f t="shared" si="27"/>
        <v>0</v>
      </c>
      <c r="CS15" s="29" t="str">
        <f>IF('District K'!$B$15="","",IF($CP15&gt;=$CQ15,"Pass",IF($CP15&gt;=($CQ15-(('District K'!$H$15-'District K'!$I$15)/$CR15)),"Pass With Exemption(s)","Fail")))</f>
        <v/>
      </c>
      <c r="CT15" s="28">
        <f>'District K'!$H$15+'District K'!$I$15</f>
        <v>0</v>
      </c>
      <c r="CU15" s="28">
        <f>'District K'!$O$15</f>
        <v>0</v>
      </c>
      <c r="CV15" s="108">
        <f t="shared" si="28"/>
        <v>0</v>
      </c>
      <c r="CW15" s="29" t="str">
        <f>IF('District K'!$B$15="","",IF($CU15&gt;=$CV15,"Pass",IF($CU15&gt;=($CV15-'District K'!$R$15-'District K'!$S$15),"Pass With Exemption(s)","Fail")))</f>
        <v/>
      </c>
      <c r="CX15" s="28">
        <f>'District K'!$P$15</f>
        <v>0</v>
      </c>
      <c r="CY15" s="108">
        <f t="shared" si="29"/>
        <v>0</v>
      </c>
      <c r="CZ15" s="29" t="str">
        <f>IF('District K'!$B$15="","",IF($CX15&gt;=$CY15,"Pass",IF($CX15&gt;=($CY15-(('District K'!$R$15-'District K'!$S$15)/$DC15)),"Pass With Exemption(s)","Fail")))</f>
        <v/>
      </c>
      <c r="DA15" s="28">
        <f>'District K'!$R$15+'District K'!$S$15</f>
        <v>0</v>
      </c>
      <c r="DB15" s="28">
        <f>'District K'!$E$15</f>
        <v>0</v>
      </c>
      <c r="DC15" s="108">
        <f t="shared" si="30"/>
        <v>0</v>
      </c>
      <c r="DD15" s="28">
        <f>'District K'!$X$15</f>
        <v>0</v>
      </c>
      <c r="DF15" s="28">
        <f>'District K'!$D$16</f>
        <v>0</v>
      </c>
      <c r="DG15" s="108">
        <f t="shared" si="31"/>
        <v>0</v>
      </c>
      <c r="DH15" s="29" t="str">
        <f>IF('District K'!$B$16="","",IF($DF15&gt;=$DG15,"Pass",IF($DF15&gt;=($DG15-'District K'!$H$16-'District K'!$I$16),"Pass With Exemption(s)","Fail")))</f>
        <v/>
      </c>
      <c r="DI15" s="28">
        <f>'District K'!$F$16</f>
        <v>0</v>
      </c>
      <c r="DJ15" s="108">
        <f t="shared" si="32"/>
        <v>0</v>
      </c>
      <c r="DK15" s="108">
        <f t="shared" si="33"/>
        <v>0</v>
      </c>
      <c r="DL15" s="29" t="str">
        <f>IF('District K'!$B$16="","",IF($DI15&gt;=$DJ15,"Pass",IF($DI15&gt;=($DJ15-(('District K'!$H$16-'District K'!$I$16)/$DK15)),"Pass With Exemption(s)","Fail")))</f>
        <v/>
      </c>
      <c r="DM15" s="28">
        <f>'District K'!$H$16+'District K'!$I$16</f>
        <v>0</v>
      </c>
      <c r="DN15" s="28">
        <f>'District K'!$O$16</f>
        <v>0</v>
      </c>
      <c r="DO15" s="108">
        <f t="shared" si="34"/>
        <v>0</v>
      </c>
      <c r="DP15" s="29" t="str">
        <f>IF('District K'!$B$16="","",IF($DN15&gt;=$DO15,"Pass",IF($DN15&gt;=($DO15-'District K'!$R$16-'District K'!$S$16),"Pass With Exemption(s)","Fail")))</f>
        <v/>
      </c>
      <c r="DQ15" s="28">
        <f>'District K'!$P$16</f>
        <v>0</v>
      </c>
      <c r="DR15" s="108">
        <f t="shared" si="35"/>
        <v>0</v>
      </c>
      <c r="DS15" s="29" t="str">
        <f>IF('District K'!$B$16="","",IF($DQ15&gt;=$DR15,"Pass",IF($DQ15&gt;=($DR15-(('District K'!$R$16-'District K'!$S$16)/$DV15)),"Pass With Exemption(s)","Fail")))</f>
        <v/>
      </c>
      <c r="DT15" s="28">
        <f>'District K'!$R$16+'District K'!$S$16</f>
        <v>0</v>
      </c>
      <c r="DU15" s="28">
        <f>'District K'!$E$16</f>
        <v>0</v>
      </c>
      <c r="DV15" s="108">
        <f t="shared" si="36"/>
        <v>0</v>
      </c>
      <c r="DW15" s="28">
        <f>'District K'!$X$16</f>
        <v>0</v>
      </c>
      <c r="DY15" s="28">
        <f>'District K'!$D$17</f>
        <v>0</v>
      </c>
      <c r="DZ15" s="108">
        <f t="shared" si="37"/>
        <v>0</v>
      </c>
      <c r="EA15" s="29" t="str">
        <f>IF('District K'!$B$17="","",IF($DY15&gt;=$DZ15,"Pass",IF($DY15&gt;=($DZ15-'District K'!$H$17-'District K'!$I$17),"Pass With Exemption(s)","Fail")))</f>
        <v/>
      </c>
      <c r="EB15" s="28">
        <f>'District K'!$F$17</f>
        <v>0</v>
      </c>
      <c r="EC15" s="108">
        <f t="shared" si="38"/>
        <v>0</v>
      </c>
      <c r="ED15" s="108">
        <f t="shared" si="39"/>
        <v>0</v>
      </c>
      <c r="EE15" s="29" t="str">
        <f>IF('District K'!$B$17="","",IF($EB15&gt;=$EC15,"Pass",IF($EB15&gt;=($EC15-(('District K'!$H$17-'District K'!$I$17)/$ED15)),"Pass With Exemption(s)","Fail")))</f>
        <v/>
      </c>
      <c r="EF15" s="28">
        <f>'District K'!$H$17+'District K'!$I$17</f>
        <v>0</v>
      </c>
      <c r="EG15" s="28">
        <f>'District K'!$O$17</f>
        <v>0</v>
      </c>
      <c r="EH15" s="108">
        <f t="shared" si="40"/>
        <v>0</v>
      </c>
      <c r="EI15" s="29" t="str">
        <f>IF('District K'!$B$17="","",IF($EG15&gt;=$EH15,"Pass",IF($EG15&gt;=($EH15-'District K'!$R$17-'District K'!$S$17),"Pass With Exemption(s)","Fail")))</f>
        <v/>
      </c>
      <c r="EJ15" s="28">
        <f>'District K'!$P$17</f>
        <v>0</v>
      </c>
      <c r="EK15" s="108">
        <f t="shared" si="41"/>
        <v>0</v>
      </c>
      <c r="EL15" s="29" t="str">
        <f>IF('District K'!$B$17="","",IF($EJ15&gt;=$EK15,"Pass",IF($EJ15&gt;=($EK15-(('District K'!$R$17-'District K'!$S$17)/$EO15)),"Pass With Exemption(s)","Fail")))</f>
        <v/>
      </c>
      <c r="EM15" s="28">
        <f>'District K'!$R$17+'District K'!$S$17</f>
        <v>0</v>
      </c>
      <c r="EN15" s="28">
        <f>'District K'!$E$17</f>
        <v>0</v>
      </c>
      <c r="EO15" s="108">
        <f t="shared" si="42"/>
        <v>0</v>
      </c>
      <c r="EP15" s="28">
        <f>'District K'!$X$17</f>
        <v>0</v>
      </c>
      <c r="ER15" s="28">
        <f>'District K'!$D$18</f>
        <v>0</v>
      </c>
      <c r="ES15" s="108">
        <f t="shared" si="43"/>
        <v>0</v>
      </c>
      <c r="ET15" s="29" t="str">
        <f>IF('District K'!$B$18="","",IF($ER15&gt;=$ES15,"Pass",IF($ER15&gt;=($ES15-'District K'!$H$18-'District K'!$I$18),"Pass With Exemption(s)","Fail")))</f>
        <v/>
      </c>
      <c r="EU15" s="28">
        <f>'District K'!$F$18</f>
        <v>0</v>
      </c>
      <c r="EV15" s="108">
        <f t="shared" si="44"/>
        <v>0</v>
      </c>
      <c r="EW15" s="108">
        <f t="shared" si="45"/>
        <v>0</v>
      </c>
      <c r="EX15" s="29" t="str">
        <f>IF('District K'!$B$18="","",IF($EU15&gt;=$EV15,"Pass",IF($EU15&gt;=($EV15-(('District K'!$H$18-'District K'!$I$18)/$EW15)),"Pass With Exemption(s)","Fail")))</f>
        <v/>
      </c>
      <c r="EY15" s="28">
        <f>'District K'!$H$18+'District K'!$I$18</f>
        <v>0</v>
      </c>
      <c r="EZ15" s="28">
        <f>'District K'!$O$18</f>
        <v>0</v>
      </c>
      <c r="FA15" s="108">
        <f t="shared" si="46"/>
        <v>0</v>
      </c>
      <c r="FB15" s="29" t="str">
        <f>IF('District K'!$B$18="","",IF($EZ15&gt;=$FA15,"Pass",IF($EZ15&gt;=($FA15-'District K'!$R$18-'District K'!$S$18),"Pass With Exemption(s)","Fail")))</f>
        <v/>
      </c>
      <c r="FC15" s="28">
        <f>'District K'!$P$18</f>
        <v>0</v>
      </c>
      <c r="FD15" s="108">
        <f t="shared" si="47"/>
        <v>0</v>
      </c>
      <c r="FE15" s="29" t="str">
        <f>IF('District K'!$B$18="","",IF($FC15&gt;=$FD15,"Pass",IF($FC15&gt;=($FD15-(('District K'!$R$18-'District K'!$S$18)/$FH15)),"Pass With Exemption(s)","Fail")))</f>
        <v/>
      </c>
      <c r="FF15" s="28">
        <f>'District K'!$R$18+'District K'!$S$18</f>
        <v>0</v>
      </c>
      <c r="FG15" s="28">
        <f>'District K'!$E$18</f>
        <v>0</v>
      </c>
      <c r="FH15" s="108">
        <f t="shared" si="48"/>
        <v>0</v>
      </c>
      <c r="FI15" s="28">
        <f>'District K'!$X$18</f>
        <v>0</v>
      </c>
      <c r="FK15" s="28">
        <f>'District K'!$D$19</f>
        <v>0</v>
      </c>
      <c r="FL15" s="108">
        <f t="shared" si="49"/>
        <v>0</v>
      </c>
      <c r="FM15" s="29" t="str">
        <f>IF('District K'!$B$19="","",IF($FK15&gt;=$FL15,"Pass",IF($FK15&gt;=($FL15-'District K'!$H$19-'District K'!$I$19),"Pass With Exemption(s)","Fail")))</f>
        <v/>
      </c>
      <c r="FN15" s="28">
        <f>'District K'!$F$19</f>
        <v>0</v>
      </c>
      <c r="FO15" s="108">
        <f t="shared" si="50"/>
        <v>0</v>
      </c>
      <c r="FP15" s="108">
        <f t="shared" si="51"/>
        <v>0</v>
      </c>
      <c r="FQ15" s="29" t="str">
        <f>IF('District K'!$B$19="","",IF($FN15&gt;=$FO15,"Pass",IF($FN15&gt;=($FO15-(('District K'!$H$19-'District K'!$I$19)/$FP15)),"Pass With Exemption(s)","Fail")))</f>
        <v/>
      </c>
      <c r="FR15" s="28">
        <f>'District K'!$H$19+'District K'!$I$19</f>
        <v>0</v>
      </c>
      <c r="FS15" s="28">
        <f>'District K'!$O$19</f>
        <v>0</v>
      </c>
      <c r="FT15" s="108">
        <f t="shared" si="52"/>
        <v>0</v>
      </c>
      <c r="FU15" s="29" t="str">
        <f>IF('District K'!$B$19="","",IF($FS15&gt;=$FT15,"Pass",IF($FS15&gt;=($FT15-'District K'!$R$19-'District K'!$S$19),"Pass With Exemption(s)","Fail")))</f>
        <v/>
      </c>
      <c r="FV15" s="28">
        <f>'District K'!$P$19</f>
        <v>0</v>
      </c>
      <c r="FW15" s="108">
        <f t="shared" si="53"/>
        <v>0</v>
      </c>
      <c r="FX15" s="29" t="str">
        <f>IF('District K'!$B$19="","",IF($FV15&gt;=$FW15,"Pass",IF($FV15&gt;=($FW15-(('District K'!$R$19-'District K'!$S$19)/$GA15)),"Pass With Exemption(s)","Fail")))</f>
        <v/>
      </c>
      <c r="FY15" s="28">
        <f>'District K'!$R$19+'District K'!$S$19</f>
        <v>0</v>
      </c>
      <c r="FZ15" s="28">
        <f>'District K'!$E$19</f>
        <v>0</v>
      </c>
      <c r="GA15" s="108">
        <f t="shared" si="54"/>
        <v>0</v>
      </c>
      <c r="GB15" s="28">
        <f>'District K'!$X$19</f>
        <v>0</v>
      </c>
      <c r="GD15" s="28">
        <f>'District K'!$D$20</f>
        <v>0</v>
      </c>
      <c r="GE15" s="108">
        <f t="shared" si="55"/>
        <v>0</v>
      </c>
      <c r="GF15" s="29" t="str">
        <f>IF('District K'!$B$20="","",IF($GD15&gt;=$GE15,"Pass",IF($GD15&gt;=($GE15-'District K'!$H$20-'District K'!$I$20),"Pass With Exemption(s)","Fail")))</f>
        <v/>
      </c>
      <c r="GG15" s="28">
        <f>'District K'!$F$20</f>
        <v>0</v>
      </c>
      <c r="GH15" s="108">
        <f t="shared" si="56"/>
        <v>0</v>
      </c>
      <c r="GI15" s="108">
        <f t="shared" si="57"/>
        <v>0</v>
      </c>
      <c r="GJ15" s="29" t="str">
        <f>IF('District K'!$B$20="","",IF($GG15&gt;=$GH15,"Pass",IF($GG15&gt;=($GH15-(('District K'!$H$20-'District K'!$I$20)/$GI15)),"Pass With Exemption(s)","Fail")))</f>
        <v/>
      </c>
      <c r="GK15" s="28">
        <f>'District K'!$H$20+'District K'!$I$20</f>
        <v>0</v>
      </c>
      <c r="GL15" s="28">
        <f>'District K'!$O$20</f>
        <v>0</v>
      </c>
      <c r="GM15" s="108">
        <f t="shared" si="58"/>
        <v>0</v>
      </c>
      <c r="GN15" s="29" t="str">
        <f>IF('District K'!$B$20="","",IF($GL15&gt;=$GM15,"Pass",IF($GL15&gt;=($GM15-'District K'!$R$20-'District K'!$S$20),"Pass With Exemption(s)","Fail")))</f>
        <v/>
      </c>
      <c r="GO15" s="28">
        <f>'District K'!$P$20</f>
        <v>0</v>
      </c>
      <c r="GP15" s="108">
        <f t="shared" si="59"/>
        <v>0</v>
      </c>
      <c r="GQ15" s="29" t="str">
        <f>IF('District K'!$B$20="","",IF($GO15&gt;=$GP15,"Pass",IF($GO15&gt;=($GP15-(('District K'!$R$20-'District K'!$S$20)/$GT15)),"Pass With Exemption(s)","Fail")))</f>
        <v/>
      </c>
      <c r="GR15" s="28">
        <f>'District K'!$R$20+'District K'!$S$20</f>
        <v>0</v>
      </c>
      <c r="GS15" s="28">
        <f>'District K'!$E$20</f>
        <v>0</v>
      </c>
      <c r="GT15" s="108">
        <f t="shared" si="60"/>
        <v>0</v>
      </c>
      <c r="GU15" s="28">
        <f>'District K'!$X$20</f>
        <v>0</v>
      </c>
      <c r="GW15" s="28">
        <f>'District K'!$D$21</f>
        <v>0</v>
      </c>
      <c r="GX15" s="108">
        <f t="shared" si="61"/>
        <v>0</v>
      </c>
      <c r="GY15" s="29" t="str">
        <f>IF('District K'!$B$21="","",IF($GW15&gt;=$GX15,"Pass",IF($GW15&gt;=($GX15-'District K'!$H$21-'District K'!$I$21),"Pass With Exemption(s)","Fail")))</f>
        <v/>
      </c>
      <c r="GZ15" s="28">
        <f>'District K'!$F$21</f>
        <v>0</v>
      </c>
      <c r="HA15" s="108">
        <f t="shared" si="62"/>
        <v>0</v>
      </c>
      <c r="HB15" s="108">
        <f t="shared" si="0"/>
        <v>0</v>
      </c>
      <c r="HC15" s="29" t="str">
        <f>IF('District K'!$B$21="","",IF($GZ15&gt;=$HA15,"Pass",IF($GZ15&gt;=($HA15-(('District K'!$H$21-'District K'!$I$21)/$HB15)),"Pass With Exemption(s)","Fail")))</f>
        <v/>
      </c>
      <c r="HD15" s="28">
        <f>'District K'!$H$21+'District K'!$I$21</f>
        <v>0</v>
      </c>
      <c r="HE15" s="28">
        <f>'District K'!$O$21</f>
        <v>0</v>
      </c>
      <c r="HF15" s="108">
        <f t="shared" si="63"/>
        <v>0</v>
      </c>
      <c r="HG15" s="29" t="str">
        <f>IF('District K'!$B$21="","",IF($HE15&gt;=$HF15,"Pass",IF($HE15&gt;=($HF15-'District K'!$R$21-'District K'!$S$21),"Pass With Exemption(s)","Fail")))</f>
        <v/>
      </c>
      <c r="HH15" s="28">
        <f>'District K'!$P$21</f>
        <v>0</v>
      </c>
      <c r="HI15" s="108">
        <f t="shared" si="64"/>
        <v>0</v>
      </c>
      <c r="HJ15" s="29" t="str">
        <f>IF('District K'!$B$21="","",IF($HH15&gt;=$HI15,"Pass",IF($HH15&gt;=($HI15-(('District K'!$R$21-'District K'!$S$21)/$HM15)),"Pass With Exemption(s)","Fail")))</f>
        <v/>
      </c>
      <c r="HK15" s="28">
        <f>'District K'!$R$21+'District K'!$S$21</f>
        <v>0</v>
      </c>
      <c r="HL15" s="28">
        <f>'District K'!$E$21</f>
        <v>0</v>
      </c>
      <c r="HM15" s="108">
        <f t="shared" si="65"/>
        <v>0</v>
      </c>
      <c r="HN15" s="28">
        <f>'District K'!$X$21</f>
        <v>0</v>
      </c>
      <c r="HP15" s="28">
        <f>'District K'!$D$22</f>
        <v>0</v>
      </c>
      <c r="HQ15" s="108">
        <f t="shared" si="66"/>
        <v>0</v>
      </c>
      <c r="HR15" s="29" t="str">
        <f>IF('District K'!$B$22="","",IF($HP15&gt;=$HQ15,"Pass",IF($HP15&gt;=($HQ15-'District K'!$H$22-'District K'!$I$22),"Pass With Exemption(s)","Fail")))</f>
        <v/>
      </c>
      <c r="HS15" s="28">
        <f>'District K'!$F$22</f>
        <v>0</v>
      </c>
      <c r="HT15" s="108">
        <f t="shared" si="67"/>
        <v>0</v>
      </c>
      <c r="HU15" s="108">
        <f t="shared" si="68"/>
        <v>0</v>
      </c>
      <c r="HV15" s="29" t="str">
        <f>IF('District K'!$B$22="","",IF($HS15&gt;=$HT15,"Pass",IF($HS15&gt;=($HT15-(('District K'!$H$22-'District K'!$I$22)/$HU15)),"Pass With Exemption(s)","Fail")))</f>
        <v/>
      </c>
      <c r="HW15" s="28">
        <f>'District K'!$H$22+'District K'!$I$22</f>
        <v>0</v>
      </c>
      <c r="HX15" s="28">
        <f>'District K'!$O$22</f>
        <v>0</v>
      </c>
      <c r="HY15" s="108">
        <f t="shared" si="69"/>
        <v>0</v>
      </c>
      <c r="HZ15" s="29" t="str">
        <f>IF('District K'!$B$22="","",IF($HX15&gt;=$HY15,"Pass",IF($HX15&gt;=($HY15-'District K'!$R$22-'District K'!$S$22),"Pass With Exemption(s)","Fail")))</f>
        <v/>
      </c>
      <c r="IA15" s="28">
        <f>'District K'!$P$22</f>
        <v>0</v>
      </c>
      <c r="IB15" s="108">
        <f t="shared" si="70"/>
        <v>0</v>
      </c>
      <c r="IC15" s="29" t="str">
        <f>IF('District K'!$B$22="","",IF($IA15&gt;=$IB15,"Pass",IF($IA15&gt;=($IB15-(('District K'!$R$22-'District K'!$S$22)/$IF15)),"Pass With Exemption(s)","Fail")))</f>
        <v/>
      </c>
      <c r="ID15" s="28">
        <f>'District K'!$R$22+'District K'!$S$22</f>
        <v>0</v>
      </c>
      <c r="IE15" s="28">
        <f>'District K'!$E$22</f>
        <v>0</v>
      </c>
      <c r="IF15" s="108">
        <f t="shared" si="71"/>
        <v>0</v>
      </c>
      <c r="IG15" s="28">
        <f>'District K'!$X$22</f>
        <v>0</v>
      </c>
      <c r="II15" s="28">
        <f>'District K'!$D$23</f>
        <v>0</v>
      </c>
      <c r="IJ15" s="108">
        <f t="shared" si="72"/>
        <v>0</v>
      </c>
      <c r="IK15" s="29" t="str">
        <f>IF('District K'!$B$23="","",IF($II15&gt;=$IJ15,"Pass",IF($II15&gt;=($IJ15-'District K'!$H$23-'District K'!$I$23),"Pass With Exemption(s)","Fail")))</f>
        <v/>
      </c>
      <c r="IL15" s="28">
        <f>'District K'!$F$23</f>
        <v>0</v>
      </c>
      <c r="IM15" s="108">
        <f t="shared" si="73"/>
        <v>0</v>
      </c>
      <c r="IN15" s="108">
        <f t="shared" si="74"/>
        <v>0</v>
      </c>
      <c r="IO15" s="29" t="str">
        <f>IF('District K'!$B$23="","",IF($IL15&gt;=$IM15,"Pass",IF($IL15&gt;=($IM15-(('District K'!$H$23-'District K'!$I$23)/$IN15)),"Pass With Exemption(s)","Fail")))</f>
        <v/>
      </c>
      <c r="IP15" s="28">
        <f>'District K'!$H$23+'District K'!$I$23</f>
        <v>0</v>
      </c>
      <c r="IQ15" s="28">
        <f>'District K'!$O$23</f>
        <v>0</v>
      </c>
      <c r="IR15" s="108">
        <f t="shared" si="75"/>
        <v>0</v>
      </c>
      <c r="IS15" s="29" t="str">
        <f>IF('District K'!$B$23="","",IF($IQ15&gt;=$IR15,"Pass",IF($IQ15&gt;=($IR15-'District K'!$R$23-'District K'!$S$23),"Pass With Exemption(s)","Fail")))</f>
        <v/>
      </c>
      <c r="IT15" s="28">
        <f>'District K'!$P$23</f>
        <v>0</v>
      </c>
      <c r="IU15" s="108">
        <f t="shared" si="76"/>
        <v>0</v>
      </c>
      <c r="IV15" s="29" t="str">
        <f>IF('District K'!$B$23="","",IF($IT15&gt;=$IU15,"Pass",IF($IT15&gt;=($IU15-(('District K'!$R$23-'District K'!$S$23)/$IY15)),"Pass With Exemption(s)","Fail")))</f>
        <v/>
      </c>
      <c r="IW15" s="28">
        <f>'District K'!$R$23+'District K'!$S$23</f>
        <v>0</v>
      </c>
      <c r="IX15" s="28">
        <f>'District K'!$E$23</f>
        <v>0</v>
      </c>
      <c r="IY15" s="108">
        <f t="shared" si="77"/>
        <v>0</v>
      </c>
      <c r="IZ15" s="28">
        <f>'District K'!$X$23</f>
        <v>0</v>
      </c>
      <c r="JB15" s="28">
        <f>'District K'!$D$24</f>
        <v>0</v>
      </c>
      <c r="JC15" s="108">
        <f t="shared" si="78"/>
        <v>0</v>
      </c>
      <c r="JD15" s="29" t="str">
        <f>IF('District K'!$B$24="","",IF($JB15&gt;=$JC15,"Pass",IF($JB15&gt;=($JB15-'District K'!$H$24-'District K'!$I$24),"Pass With Exemption(s)","Fail")))</f>
        <v/>
      </c>
      <c r="JE15" s="28">
        <f>'District K'!$F$24</f>
        <v>0</v>
      </c>
      <c r="JF15" s="108">
        <f t="shared" si="79"/>
        <v>0</v>
      </c>
      <c r="JG15" s="108">
        <f t="shared" si="80"/>
        <v>0</v>
      </c>
      <c r="JH15" s="29" t="str">
        <f>IF('District K'!$B$24="","",IF($JE15&gt;=$JF15,"Pass",IF($JE15&gt;=($JF15-(('District K'!$H$24-'District K'!$I$24)/$JG15)),"Pass With Exemption(s)","Fail")))</f>
        <v/>
      </c>
      <c r="JI15" s="28">
        <f>'District K'!$H$24+'District K'!$I$24</f>
        <v>0</v>
      </c>
      <c r="JJ15" s="28">
        <f>'District K'!$O$24</f>
        <v>0</v>
      </c>
      <c r="JK15" s="108">
        <f t="shared" si="81"/>
        <v>0</v>
      </c>
      <c r="JL15" s="29" t="str">
        <f>IF('District K'!$B$24="","",IF($JJ15&gt;=$JK15,"Pass",IF($JJ15&gt;=($JK15-'District K'!$R$24-'District K'!$S$24),"Pass With Exemption(s)","Fail")))</f>
        <v/>
      </c>
      <c r="JM15" s="28">
        <f>'District K'!$P$24</f>
        <v>0</v>
      </c>
      <c r="JN15" s="108">
        <f t="shared" si="82"/>
        <v>0</v>
      </c>
      <c r="JO15" s="29" t="str">
        <f>IF('District K'!$B$24="","",IF($JM15&gt;=$JN15,"Pass",IF($JM15&gt;=($JN15-(('District K'!$R$24-'District K'!$S$24)/$JR15)),"Pass With Exemption(s)","Fail")))</f>
        <v/>
      </c>
      <c r="JP15" s="28">
        <f>'District K'!$R$24+'District K'!$S$24</f>
        <v>0</v>
      </c>
      <c r="JQ15" s="28">
        <f>'District K'!$E$24</f>
        <v>0</v>
      </c>
      <c r="JR15" s="108">
        <f t="shared" si="83"/>
        <v>0</v>
      </c>
      <c r="JS15" s="28">
        <f>'District K'!$X$24</f>
        <v>0</v>
      </c>
      <c r="JU15" s="28">
        <f>'District K'!$D$25</f>
        <v>0</v>
      </c>
      <c r="JV15" s="108">
        <f t="shared" si="84"/>
        <v>0</v>
      </c>
      <c r="JW15" s="29" t="str">
        <f>IF('District K'!$B$25="","",IF($JU15&gt;=$JV15,"Pass",IF($JU15&gt;=($JV15-'District K'!$H$25-'District K'!$I$25),"Pass With Exemption(s)","Fail")))</f>
        <v/>
      </c>
      <c r="JX15" s="28">
        <f>'District K'!$F$25</f>
        <v>0</v>
      </c>
      <c r="JY15" s="108">
        <f t="shared" si="85"/>
        <v>0</v>
      </c>
      <c r="JZ15" s="108">
        <f t="shared" si="86"/>
        <v>0</v>
      </c>
      <c r="KA15" s="29" t="str">
        <f>IF('District K'!$B$25="","",IF($JX15&gt;=$JY15,"Pass",IF($JX15&gt;=($JY15-(('District K'!$H$25-'District K'!$I$25)/$JZ15)),"Pass With Exemption(s)","Fail")))</f>
        <v/>
      </c>
      <c r="KB15" s="28">
        <f>'District K'!$H$25+'District K'!$I$25</f>
        <v>0</v>
      </c>
      <c r="KC15" s="28">
        <f>'District K'!$O$25</f>
        <v>0</v>
      </c>
      <c r="KD15" s="108">
        <f t="shared" si="87"/>
        <v>0</v>
      </c>
      <c r="KE15" s="29" t="str">
        <f>IF('District K'!$B$25="","",IF($KC15&gt;=$KD15,"Pass",IF($KC15&gt;=($KD15-'District K'!$R$25-'District K'!$S$25),"Pass With Exemption(s)","Fail")))</f>
        <v/>
      </c>
      <c r="KF15" s="28">
        <f>'District K'!$P$25</f>
        <v>0</v>
      </c>
      <c r="KG15" s="108">
        <f t="shared" si="88"/>
        <v>0</v>
      </c>
      <c r="KH15" s="29" t="str">
        <f>IF('District K'!$B$25="","",IF($KF15&gt;=$KG15,"Pass",IF($KF15&gt;=($KG15-(('District K'!$R$25-'District K'!$S$25)/$KK15)),"Pass With Exemption(s)","Fail")))</f>
        <v/>
      </c>
      <c r="KI15" s="28">
        <f>'District K'!$R$25+'District K'!$S$25</f>
        <v>0</v>
      </c>
      <c r="KJ15" s="28">
        <f>'District K'!$E$25</f>
        <v>0</v>
      </c>
      <c r="KK15" s="108">
        <f t="shared" si="89"/>
        <v>0</v>
      </c>
      <c r="KL15" s="28">
        <f>'District K'!$X$25</f>
        <v>0</v>
      </c>
    </row>
    <row r="16" spans="1:299" x14ac:dyDescent="0.3">
      <c r="A16" s="30">
        <f>'District L'!$B$3</f>
        <v>0</v>
      </c>
      <c r="B16" s="28">
        <f>'District L'!$D$10</f>
        <v>0</v>
      </c>
      <c r="C16" s="29" t="str">
        <f>IF('District L'!$B$10="","",IF('District L'!$H$10&gt;0,"Pass With Exemption(s)","Pass"))</f>
        <v/>
      </c>
      <c r="D16" s="28">
        <f>'District L'!$F$10</f>
        <v>0</v>
      </c>
      <c r="E16" s="29" t="str">
        <f>IF('District L'!$B$10="","",IF('District L'!$H$10&gt;0,"Pass With Exemption(s)","Pass"))</f>
        <v/>
      </c>
      <c r="F16" s="28">
        <f>'District L'!$H$10+'District L'!$I$10</f>
        <v>0</v>
      </c>
      <c r="G16" s="28">
        <f>'District L'!$O$10</f>
        <v>0</v>
      </c>
      <c r="H16" s="29" t="str">
        <f>IF('District L'!$B$10="","",IF('District L'!$R$10&gt;0,"Pass With Exemption(s)","Pass"))</f>
        <v/>
      </c>
      <c r="I16" s="28">
        <f>'District L'!$P$10</f>
        <v>0</v>
      </c>
      <c r="J16" s="29" t="str">
        <f>IF('District L'!$B$10="","",IF('District L'!$R$10&gt;0,"Pass With Exemption(s)","Pass"))</f>
        <v/>
      </c>
      <c r="K16" s="28">
        <f>'District L'!$R$10+'District L'!$S$10</f>
        <v>0</v>
      </c>
      <c r="L16" s="28">
        <f>'District L'!$E$10</f>
        <v>0</v>
      </c>
      <c r="M16" s="28">
        <f>'District L'!$X$10</f>
        <v>0</v>
      </c>
      <c r="O16" s="28">
        <f>'District L'!$D$11</f>
        <v>0</v>
      </c>
      <c r="P16" s="108">
        <f t="shared" si="1"/>
        <v>0</v>
      </c>
      <c r="Q16" s="29" t="str">
        <f>IF('District L'!$B$11="","",IF($O16&gt;=$P16,"Pass",IF($O16&gt;=($P16-'District L'!$H$11-'District L'!$I$11),"Pass With Exemption(s)","Fail")))</f>
        <v/>
      </c>
      <c r="R16" s="28">
        <f>'District L'!$F$11</f>
        <v>0</v>
      </c>
      <c r="S16" s="108">
        <f t="shared" si="2"/>
        <v>0</v>
      </c>
      <c r="T16" s="108">
        <f t="shared" si="3"/>
        <v>0</v>
      </c>
      <c r="U16" s="29" t="str">
        <f>IF('District L'!$B$11="","",IF($R16&gt;=$S16,"Pass",IF($R16&gt;=($S16-(('District L'!$H$11-'District L'!$I$11)/$T16)),"Pass With Exemption(s)","Fail")))</f>
        <v/>
      </c>
      <c r="V16" s="28">
        <f>'District L'!$H$11+'District L'!$I$11</f>
        <v>0</v>
      </c>
      <c r="W16" s="28">
        <f>'District L'!$O$11</f>
        <v>0</v>
      </c>
      <c r="X16" s="108">
        <f t="shared" si="4"/>
        <v>0</v>
      </c>
      <c r="Y16" s="29" t="str">
        <f>IF('District L'!$B$11="","",IF($W16&gt;=$X16,"Pass",IF($W16&gt;=($X16-'District L'!$R$11-'District L'!$S$11),"Pass With Exemption(s)","Fail")))</f>
        <v/>
      </c>
      <c r="Z16" s="28">
        <f>'District L'!$P$11</f>
        <v>0</v>
      </c>
      <c r="AA16" s="108">
        <f t="shared" si="5"/>
        <v>0</v>
      </c>
      <c r="AB16" s="29" t="str">
        <f>IF('District L'!$B$11="","",IF($Z16&gt;=$AA16,"Pass",IF($Z16&gt;=($AA16-(('District L'!$R$11-'District L'!$S$11)/$AE16)),"Pass With Exemption(s)","Fail")))</f>
        <v/>
      </c>
      <c r="AC16" s="28">
        <f>'District L'!$R$11+'District L'!$S$11</f>
        <v>0</v>
      </c>
      <c r="AD16" s="28">
        <f>'District L'!$E$11</f>
        <v>0</v>
      </c>
      <c r="AE16" s="108">
        <f t="shared" si="6"/>
        <v>0</v>
      </c>
      <c r="AF16" s="28">
        <f>'District L'!$X$11</f>
        <v>0</v>
      </c>
      <c r="AH16" s="28">
        <f>'District L'!$D$12</f>
        <v>0</v>
      </c>
      <c r="AI16" s="108">
        <f t="shared" si="7"/>
        <v>0</v>
      </c>
      <c r="AJ16" s="29" t="str">
        <f>IF('District L'!$B$12="","",IF($AH16&gt;=$AI16,"Pass",IF($AH16&gt;=($AI16-'District L'!$H$12-'District L'!$I$12),"Pass With Exemption(s)","Fail")))</f>
        <v/>
      </c>
      <c r="AK16" s="28">
        <f>'District L'!$F$12</f>
        <v>0</v>
      </c>
      <c r="AL16" s="108">
        <f t="shared" si="8"/>
        <v>0</v>
      </c>
      <c r="AM16" s="108">
        <f t="shared" si="9"/>
        <v>0</v>
      </c>
      <c r="AN16" s="29" t="str">
        <f>IF('District L'!$B$12="","",IF($AK16&gt;=$AL16,"Pass",IF($AK16&gt;=($AL16-(('District L'!$H$12-'District L'!$I$12)/$AM16)),"Pass With Exemption(s)","Fail")))</f>
        <v/>
      </c>
      <c r="AO16" s="28">
        <f>'District L'!$H$12+'District L'!$I$12</f>
        <v>0</v>
      </c>
      <c r="AP16" s="28">
        <f>'District L'!$O$12</f>
        <v>0</v>
      </c>
      <c r="AQ16" s="108">
        <f t="shared" si="10"/>
        <v>0</v>
      </c>
      <c r="AR16" s="29" t="str">
        <f>IF('District L'!$B$12="","",IF($AP16&gt;=$AQ16,"Pass",IF($AP16&gt;=($AQ16-'District L'!$R$12-'District L'!$S$12),"Pass With Exemption(s)","Fail")))</f>
        <v/>
      </c>
      <c r="AS16" s="28">
        <f>'District L'!$P$12</f>
        <v>0</v>
      </c>
      <c r="AT16" s="108">
        <f t="shared" si="11"/>
        <v>0</v>
      </c>
      <c r="AU16" s="29" t="str">
        <f>IF('District L'!$B$12="","",IF($AS16&gt;=$AT16,"Pass",IF($AS16&gt;=($AT16-(('District L'!$R$12-'District L'!$S$12)/$AX16)),"Pass With Exemption(s)","Fail")))</f>
        <v/>
      </c>
      <c r="AV16" s="28">
        <f>'District L'!$R$12+'District L'!$S$12</f>
        <v>0</v>
      </c>
      <c r="AW16" s="28">
        <f>'District L'!$E$12</f>
        <v>0</v>
      </c>
      <c r="AX16" s="108">
        <f t="shared" si="12"/>
        <v>0</v>
      </c>
      <c r="AY16" s="28">
        <f>'District L'!$X$12</f>
        <v>0</v>
      </c>
      <c r="BA16" s="28">
        <f>'District L'!$D$13</f>
        <v>0</v>
      </c>
      <c r="BB16" s="108">
        <f t="shared" si="13"/>
        <v>0</v>
      </c>
      <c r="BC16" s="29" t="str">
        <f>IF('District L'!$B$13="","",IF($BA16&gt;=$BB16,"Pass",IF($BA16&gt;=($BB16-'District L'!$H$13-'District L'!$I$13),"Pass With Exemption(s)","Fail")))</f>
        <v/>
      </c>
      <c r="BD16" s="28">
        <f>'District L'!$F$13</f>
        <v>0</v>
      </c>
      <c r="BE16" s="108">
        <f t="shared" si="14"/>
        <v>0</v>
      </c>
      <c r="BF16" s="108">
        <f t="shared" si="15"/>
        <v>0</v>
      </c>
      <c r="BG16" s="29" t="str">
        <f>IF('District L'!$B$13="","",IF($BD16&gt;=$BE16,"Pass",IF($BD16&gt;=($BE16-(('District L'!$H$13-'District L'!$I$13)/$BF16)),"Pass With Exemption(s)","Fail")))</f>
        <v/>
      </c>
      <c r="BH16" s="28">
        <f>'District L'!$H$13+'District L'!$I$13</f>
        <v>0</v>
      </c>
      <c r="BI16" s="28">
        <f>'District L'!$O$13</f>
        <v>0</v>
      </c>
      <c r="BJ16" s="108">
        <f t="shared" si="16"/>
        <v>0</v>
      </c>
      <c r="BK16" s="29" t="str">
        <f>IF('District L'!$B$13="","",IF($BI16&gt;=$BJ16,"Pass",IF($BI16&gt;=($BJ16-'District L'!$R$13-'District L'!$S$13),"Pass With Exemption(s)","Fail")))</f>
        <v/>
      </c>
      <c r="BL16" s="28">
        <f>'District L'!$P$13</f>
        <v>0</v>
      </c>
      <c r="BM16" s="108">
        <f t="shared" si="17"/>
        <v>0</v>
      </c>
      <c r="BN16" s="29" t="str">
        <f>IF('District L'!$B$13="","",IF($BL16&gt;=$BM16,"Pass",IF($BL16&gt;=($BM16-(('District L'!$R$13-'District L'!$S$13)/$BQ16)),"Pass With Exemption(s)","Fail")))</f>
        <v/>
      </c>
      <c r="BO16" s="28">
        <f>'District L'!$R$13+'District L'!$S$13</f>
        <v>0</v>
      </c>
      <c r="BP16" s="28">
        <f>'District L'!$E$13</f>
        <v>0</v>
      </c>
      <c r="BQ16" s="108">
        <f t="shared" si="18"/>
        <v>0</v>
      </c>
      <c r="BR16" s="28">
        <f>'District L'!$X$13</f>
        <v>0</v>
      </c>
      <c r="BT16" s="28">
        <f>'District L'!$D$14</f>
        <v>0</v>
      </c>
      <c r="BU16" s="108">
        <f t="shared" si="19"/>
        <v>0</v>
      </c>
      <c r="BV16" s="29" t="str">
        <f>IF('District L'!$B$14="","",IF($BT16&gt;=$BU16,"Pass",IF($BT16&gt;=($BU16-'District L'!$H$14-'District L'!$I$14),"Pass With Exemption(s)","Fail")))</f>
        <v/>
      </c>
      <c r="BW16" s="28">
        <f>'District L'!$F$14</f>
        <v>0</v>
      </c>
      <c r="BX16" s="108">
        <f t="shared" si="20"/>
        <v>0</v>
      </c>
      <c r="BY16" s="108">
        <f t="shared" si="21"/>
        <v>0</v>
      </c>
      <c r="BZ16" s="29" t="str">
        <f>IF('District L'!$B$14="","",IF($BW16&gt;=$BX16,"Pass",IF($BW16&gt;=($BX16-(('District L'!$H$14-'District L'!$I$14)/$BY16)),"Pass With Exemption(s)","Fail")))</f>
        <v/>
      </c>
      <c r="CA16" s="28">
        <f>'District L'!$H$14+'District L'!$I$14</f>
        <v>0</v>
      </c>
      <c r="CB16" s="28">
        <f>'District L'!$O$14</f>
        <v>0</v>
      </c>
      <c r="CC16" s="108">
        <f t="shared" si="22"/>
        <v>0</v>
      </c>
      <c r="CD16" s="29" t="str">
        <f>IF('District L'!$B$14="","",IF($CB16&gt;=$CC16,"Pass",IF($CB16&gt;=($CC16-'District L'!$R$14-'District L'!$S$14),"Pass With Exemption(s)","Fail")))</f>
        <v/>
      </c>
      <c r="CE16" s="28">
        <f>'District L'!$P$14</f>
        <v>0</v>
      </c>
      <c r="CF16" s="108">
        <f t="shared" si="23"/>
        <v>0</v>
      </c>
      <c r="CG16" s="29" t="str">
        <f>IF('District L'!$B$14="","",IF($CE16&gt;=$CF16,"Pass",IF($CE16&gt;=($CF16-(('District L'!$R$14-'District L'!$S$14)/$CJ16)),"Pass With Exemption(s)","Fail")))</f>
        <v/>
      </c>
      <c r="CH16" s="28">
        <f>'District L'!$R$14+'District L'!$S$14</f>
        <v>0</v>
      </c>
      <c r="CI16" s="28">
        <f>'District L'!$E$14</f>
        <v>0</v>
      </c>
      <c r="CJ16" s="108">
        <f t="shared" si="24"/>
        <v>0</v>
      </c>
      <c r="CK16" s="28">
        <f>'District L'!$X$14</f>
        <v>0</v>
      </c>
      <c r="CM16" s="28">
        <f>'District L'!$D$15</f>
        <v>0</v>
      </c>
      <c r="CN16" s="108">
        <f t="shared" si="25"/>
        <v>0</v>
      </c>
      <c r="CO16" s="29" t="str">
        <f>IF('District L'!$B$15="","",IF($CM16&gt;=$CN16,"Pass",IF($CM16&gt;=($CN16-'District L'!$H$15-'District L'!$I$15),"Pass With Exemption(s)","Fail")))</f>
        <v/>
      </c>
      <c r="CP16" s="28">
        <f>'District L'!$F$15</f>
        <v>0</v>
      </c>
      <c r="CQ16" s="108">
        <f t="shared" si="26"/>
        <v>0</v>
      </c>
      <c r="CR16" s="108">
        <f t="shared" si="27"/>
        <v>0</v>
      </c>
      <c r="CS16" s="29" t="str">
        <f>IF('District L'!$B$15="","",IF($CP16&gt;=$CQ16,"Pass",IF($CP16&gt;=($CQ16-(('District L'!$H$15-'District L'!$I$15)/$CR16)),"Pass With Exemption(s)","Fail")))</f>
        <v/>
      </c>
      <c r="CT16" s="28">
        <f>'District L'!$H$15+'District L'!$I$15</f>
        <v>0</v>
      </c>
      <c r="CU16" s="28">
        <f>'District L'!$O$15</f>
        <v>0</v>
      </c>
      <c r="CV16" s="108">
        <f t="shared" si="28"/>
        <v>0</v>
      </c>
      <c r="CW16" s="29" t="str">
        <f>IF('District L'!$B$15="","",IF($CU16&gt;=$CV16,"Pass",IF($CU16&gt;=($CV16-'District L'!$R$15-'District L'!$S$15),"Pass With Exemption(s)","Fail")))</f>
        <v/>
      </c>
      <c r="CX16" s="28">
        <f>'District L'!$P$15</f>
        <v>0</v>
      </c>
      <c r="CY16" s="108">
        <f t="shared" si="29"/>
        <v>0</v>
      </c>
      <c r="CZ16" s="29" t="str">
        <f>IF('District L'!$B$15="","",IF($CX16&gt;=$CY16,"Pass",IF($CX16&gt;=($CY16-(('District L'!$R$15-'District L'!$S$15)/$DC16)),"Pass With Exemption(s)","Fail")))</f>
        <v/>
      </c>
      <c r="DA16" s="28">
        <f>'District L'!$R$15+'District L'!$S$15</f>
        <v>0</v>
      </c>
      <c r="DB16" s="28">
        <f>'District L'!$E$15</f>
        <v>0</v>
      </c>
      <c r="DC16" s="108">
        <f t="shared" si="30"/>
        <v>0</v>
      </c>
      <c r="DD16" s="28">
        <f>'District L'!$X$15</f>
        <v>0</v>
      </c>
      <c r="DF16" s="28">
        <f>'District L'!$D$16</f>
        <v>0</v>
      </c>
      <c r="DG16" s="108">
        <f t="shared" si="31"/>
        <v>0</v>
      </c>
      <c r="DH16" s="29" t="str">
        <f>IF('District L'!$B$16="","",IF($DF16&gt;=$DG16,"Pass",IF($DF16&gt;=($DG16-'District L'!$H$16-'District L'!$I$16),"Pass With Exemption(s)","Fail")))</f>
        <v/>
      </c>
      <c r="DI16" s="28">
        <f>'District L'!$F$16</f>
        <v>0</v>
      </c>
      <c r="DJ16" s="108">
        <f t="shared" si="32"/>
        <v>0</v>
      </c>
      <c r="DK16" s="108">
        <f t="shared" si="33"/>
        <v>0</v>
      </c>
      <c r="DL16" s="29" t="str">
        <f>IF('District L'!$B$16="","",IF($DI16&gt;=$DJ16,"Pass",IF($DI16&gt;=($DJ16-(('District L'!$H$16-'District L'!$I$16)/$DK16)),"Pass With Exemption(s)","Fail")))</f>
        <v/>
      </c>
      <c r="DM16" s="28">
        <f>'District L'!$H$16+'District L'!$I$16</f>
        <v>0</v>
      </c>
      <c r="DN16" s="28">
        <f>'District L'!$O$16</f>
        <v>0</v>
      </c>
      <c r="DO16" s="108">
        <f t="shared" si="34"/>
        <v>0</v>
      </c>
      <c r="DP16" s="29" t="str">
        <f>IF('District L'!$B$16="","",IF($DN16&gt;=$DO16,"Pass",IF($DN16&gt;=($DO16-'District L'!$R$16-'District L'!$S$16),"Pass With Exemption(s)","Fail")))</f>
        <v/>
      </c>
      <c r="DQ16" s="28">
        <f>'District L'!$P$16</f>
        <v>0</v>
      </c>
      <c r="DR16" s="108">
        <f t="shared" si="35"/>
        <v>0</v>
      </c>
      <c r="DS16" s="29" t="str">
        <f>IF('District L'!$B$16="","",IF($DQ16&gt;=$DR16,"Pass",IF($DQ16&gt;=($DR16-(('District L'!$R$16-'District L'!$S$16)/$DV16)),"Pass With Exemption(s)","Fail")))</f>
        <v/>
      </c>
      <c r="DT16" s="28">
        <f>'District L'!$R$16+'District L'!$S$16</f>
        <v>0</v>
      </c>
      <c r="DU16" s="28">
        <f>'District L'!$E$16</f>
        <v>0</v>
      </c>
      <c r="DV16" s="108">
        <f t="shared" si="36"/>
        <v>0</v>
      </c>
      <c r="DW16" s="28">
        <f>'District L'!$X$16</f>
        <v>0</v>
      </c>
      <c r="DY16" s="28">
        <f>'District L'!$D$17</f>
        <v>0</v>
      </c>
      <c r="DZ16" s="108">
        <f t="shared" si="37"/>
        <v>0</v>
      </c>
      <c r="EA16" s="29" t="str">
        <f>IF('District L'!$B$17="","",IF($DY16&gt;=$DZ16,"Pass",IF($DY16&gt;=($DZ16-'District L'!$H$17-'District L'!$I$17),"Pass With Exemption(s)","Fail")))</f>
        <v/>
      </c>
      <c r="EB16" s="28">
        <f>'District L'!$F$17</f>
        <v>0</v>
      </c>
      <c r="EC16" s="108">
        <f t="shared" si="38"/>
        <v>0</v>
      </c>
      <c r="ED16" s="108">
        <f t="shared" si="39"/>
        <v>0</v>
      </c>
      <c r="EE16" s="29" t="str">
        <f>IF('District L'!$B$17="","",IF($EB16&gt;=$EC16,"Pass",IF($EB16&gt;=($EC16-(('District L'!$H$17-'District L'!$I$17)/$ED16)),"Pass With Exemption(s)","Fail")))</f>
        <v/>
      </c>
      <c r="EF16" s="28">
        <f>'District L'!$H$17+'District L'!$I$17</f>
        <v>0</v>
      </c>
      <c r="EG16" s="28">
        <f>'District L'!$O$17</f>
        <v>0</v>
      </c>
      <c r="EH16" s="108">
        <f t="shared" si="40"/>
        <v>0</v>
      </c>
      <c r="EI16" s="29" t="str">
        <f>IF('District L'!$B$17="","",IF($EG16&gt;=$EH16,"Pass",IF($EG16&gt;=($EH16-'District L'!$R$17-'District L'!$S$17),"Pass With Exemption(s)","Fail")))</f>
        <v/>
      </c>
      <c r="EJ16" s="28">
        <f>'District L'!$P$17</f>
        <v>0</v>
      </c>
      <c r="EK16" s="108">
        <f t="shared" si="41"/>
        <v>0</v>
      </c>
      <c r="EL16" s="29" t="str">
        <f>IF('District L'!$B$17="","",IF($EJ16&gt;=$EK16,"Pass",IF($EJ16&gt;=($EK16-(('District L'!$R$17-'District L'!$S$17)/$EO16)),"Pass With Exemption(s)","Fail")))</f>
        <v/>
      </c>
      <c r="EM16" s="28">
        <f>'District L'!$R$17+'District L'!$S$17</f>
        <v>0</v>
      </c>
      <c r="EN16" s="28">
        <f>'District L'!$E$17</f>
        <v>0</v>
      </c>
      <c r="EO16" s="108">
        <f t="shared" si="42"/>
        <v>0</v>
      </c>
      <c r="EP16" s="28">
        <f>'District L'!$X$17</f>
        <v>0</v>
      </c>
      <c r="ER16" s="28">
        <f>'District L'!$D$18</f>
        <v>0</v>
      </c>
      <c r="ES16" s="108">
        <f t="shared" si="43"/>
        <v>0</v>
      </c>
      <c r="ET16" s="29" t="str">
        <f>IF('District L'!$B$18="","",IF($ER16&gt;=$ES16,"Pass",IF($ER16&gt;=($ES16-'District L'!$H$18-'District L'!$I$18),"Pass With Exemption(s)","Fail")))</f>
        <v/>
      </c>
      <c r="EU16" s="28">
        <f>'District L'!$F$18</f>
        <v>0</v>
      </c>
      <c r="EV16" s="108">
        <f t="shared" si="44"/>
        <v>0</v>
      </c>
      <c r="EW16" s="108">
        <f t="shared" si="45"/>
        <v>0</v>
      </c>
      <c r="EX16" s="29" t="str">
        <f>IF('District L'!$B$18="","",IF($EU16&gt;=$EV16,"Pass",IF($EU16&gt;=($EV16-(('District L'!$H$18-'District L'!$I$18)/$EW16)),"Pass With Exemption(s)","Fail")))</f>
        <v/>
      </c>
      <c r="EY16" s="28">
        <f>'District L'!$H$18+'District L'!$I$18</f>
        <v>0</v>
      </c>
      <c r="EZ16" s="28">
        <f>'District L'!$O$18</f>
        <v>0</v>
      </c>
      <c r="FA16" s="108">
        <f t="shared" si="46"/>
        <v>0</v>
      </c>
      <c r="FB16" s="29" t="str">
        <f>IF('District L'!$B$18="","",IF($EZ16&gt;=$FA16,"Pass",IF($EZ16&gt;=($FA16-'District L'!$R$18-'District L'!$S$18),"Pass With Exemption(s)","Fail")))</f>
        <v/>
      </c>
      <c r="FC16" s="28">
        <f>'District L'!$P$18</f>
        <v>0</v>
      </c>
      <c r="FD16" s="108">
        <f t="shared" si="47"/>
        <v>0</v>
      </c>
      <c r="FE16" s="29" t="str">
        <f>IF('District L'!$B$18="","",IF($FC16&gt;=$FD16,"Pass",IF($FC16&gt;=($FD16-(('District L'!$R$18-'District L'!$S$18)/$FH16)),"Pass With Exemption(s)","Fail")))</f>
        <v/>
      </c>
      <c r="FF16" s="28">
        <f>'District L'!$R$18+'District L'!$S$18</f>
        <v>0</v>
      </c>
      <c r="FG16" s="28">
        <f>'District L'!$E$18</f>
        <v>0</v>
      </c>
      <c r="FH16" s="108">
        <f t="shared" si="48"/>
        <v>0</v>
      </c>
      <c r="FI16" s="28">
        <f>'District L'!$X$18</f>
        <v>0</v>
      </c>
      <c r="FK16" s="28">
        <f>'District L'!$D$19</f>
        <v>0</v>
      </c>
      <c r="FL16" s="108">
        <f t="shared" si="49"/>
        <v>0</v>
      </c>
      <c r="FM16" s="29" t="str">
        <f>IF('District L'!$B$19="","",IF($FK16&gt;=$FL16,"Pass",IF($FK16&gt;=($FL16-'District L'!$H$19-'District L'!$I$19),"Pass With Exemption(s)","Fail")))</f>
        <v/>
      </c>
      <c r="FN16" s="28">
        <f>'District L'!$F$19</f>
        <v>0</v>
      </c>
      <c r="FO16" s="108">
        <f t="shared" si="50"/>
        <v>0</v>
      </c>
      <c r="FP16" s="108">
        <f t="shared" si="51"/>
        <v>0</v>
      </c>
      <c r="FQ16" s="29" t="str">
        <f>IF('District L'!$B$19="","",IF($FN16&gt;=$FO16,"Pass",IF($FN16&gt;=($FO16-(('District L'!$H$19-'District L'!$I$19)/$FP16)),"Pass With Exemption(s)","Fail")))</f>
        <v/>
      </c>
      <c r="FR16" s="28">
        <f>'District L'!$H$19+'District L'!$I$19</f>
        <v>0</v>
      </c>
      <c r="FS16" s="28">
        <f>'District L'!$O$19</f>
        <v>0</v>
      </c>
      <c r="FT16" s="108">
        <f t="shared" si="52"/>
        <v>0</v>
      </c>
      <c r="FU16" s="29" t="str">
        <f>IF('District L'!$B$19="","",IF($FS16&gt;=$FT16,"Pass",IF($FS16&gt;=($FT16-'District L'!$R$19-'District L'!$S$19),"Pass With Exemption(s)","Fail")))</f>
        <v/>
      </c>
      <c r="FV16" s="28">
        <f>'District L'!$P$19</f>
        <v>0</v>
      </c>
      <c r="FW16" s="108">
        <f t="shared" si="53"/>
        <v>0</v>
      </c>
      <c r="FX16" s="29" t="str">
        <f>IF('District L'!$B$19="","",IF($FV16&gt;=$FW16,"Pass",IF($FV16&gt;=($FW16-(('District L'!$R$19-'District L'!$S$19)/$GA16)),"Pass With Exemption(s)","Fail")))</f>
        <v/>
      </c>
      <c r="FY16" s="28">
        <f>'District L'!$R$19+'District L'!$S$19</f>
        <v>0</v>
      </c>
      <c r="FZ16" s="28">
        <f>'District L'!$E$19</f>
        <v>0</v>
      </c>
      <c r="GA16" s="108">
        <f t="shared" si="54"/>
        <v>0</v>
      </c>
      <c r="GB16" s="28">
        <f>'District L'!$X$19</f>
        <v>0</v>
      </c>
      <c r="GD16" s="28">
        <f>'District L'!$D$20</f>
        <v>0</v>
      </c>
      <c r="GE16" s="108">
        <f t="shared" si="55"/>
        <v>0</v>
      </c>
      <c r="GF16" s="29" t="str">
        <f>IF('District L'!$B$20="","",IF($GD16&gt;=$GE16,"Pass",IF($GD16&gt;=($GE16-'District L'!$H$20-'District L'!$I$20),"Pass With Exemption(s)","Fail")))</f>
        <v/>
      </c>
      <c r="GG16" s="28">
        <f>'District L'!$F$20</f>
        <v>0</v>
      </c>
      <c r="GH16" s="108">
        <f t="shared" si="56"/>
        <v>0</v>
      </c>
      <c r="GI16" s="108">
        <f t="shared" si="57"/>
        <v>0</v>
      </c>
      <c r="GJ16" s="29" t="str">
        <f>IF('District L'!$B$20="","",IF($GG16&gt;=$GH16,"Pass",IF($GG16&gt;=($GH16-(('District L'!$H$20-'District L'!$I$20)/$GI16)),"Pass With Exemption(s)","Fail")))</f>
        <v/>
      </c>
      <c r="GK16" s="28">
        <f>'District L'!$H$20+'District L'!$I$20</f>
        <v>0</v>
      </c>
      <c r="GL16" s="28">
        <f>'District L'!$O$20</f>
        <v>0</v>
      </c>
      <c r="GM16" s="108">
        <f t="shared" si="58"/>
        <v>0</v>
      </c>
      <c r="GN16" s="29" t="str">
        <f>IF('District L'!$B$20="","",IF($GL16&gt;=$GM16,"Pass",IF($GL16&gt;=($GM16-'District L'!$R$20-'District L'!$S$20),"Pass With Exemption(s)","Fail")))</f>
        <v/>
      </c>
      <c r="GO16" s="28">
        <f>'District L'!$P$20</f>
        <v>0</v>
      </c>
      <c r="GP16" s="108">
        <f t="shared" si="59"/>
        <v>0</v>
      </c>
      <c r="GQ16" s="29" t="str">
        <f>IF('District L'!$B$20="","",IF($GO16&gt;=$GP16,"Pass",IF($GO16&gt;=($GP16-(('District L'!$R$20-'District L'!$S$20)/$GT16)),"Pass With Exemption(s)","Fail")))</f>
        <v/>
      </c>
      <c r="GR16" s="28">
        <f>'District L'!$R$20+'District L'!$S$20</f>
        <v>0</v>
      </c>
      <c r="GS16" s="28">
        <f>'District L'!$E$20</f>
        <v>0</v>
      </c>
      <c r="GT16" s="108">
        <f t="shared" si="60"/>
        <v>0</v>
      </c>
      <c r="GU16" s="28">
        <f>'District L'!$X$20</f>
        <v>0</v>
      </c>
      <c r="GW16" s="28">
        <f>'District L'!$D$21</f>
        <v>0</v>
      </c>
      <c r="GX16" s="108">
        <f t="shared" si="61"/>
        <v>0</v>
      </c>
      <c r="GY16" s="29" t="str">
        <f>IF('District L'!$B$21="","",IF($GW16&gt;=$GX16,"Pass",IF($GW16&gt;=($GX16-'District L'!$H$21-'District L'!$I$21),"Pass With Exemption(s)","Fail")))</f>
        <v/>
      </c>
      <c r="GZ16" s="28">
        <f>'District L'!$F$21</f>
        <v>0</v>
      </c>
      <c r="HA16" s="108">
        <f t="shared" si="62"/>
        <v>0</v>
      </c>
      <c r="HB16" s="108">
        <f t="shared" si="0"/>
        <v>0</v>
      </c>
      <c r="HC16" s="29" t="str">
        <f>IF('District L'!$B$21="","",IF($GZ16&gt;=$HA16,"Pass",IF($GZ16&gt;=($HA16-(('District L'!$H$21-'District L'!$I$21)/$HB16)),"Pass With Exemption(s)","Fail")))</f>
        <v/>
      </c>
      <c r="HD16" s="28">
        <f>'District L'!$H$21+'District L'!$I$21</f>
        <v>0</v>
      </c>
      <c r="HE16" s="28">
        <f>'District L'!$O$21</f>
        <v>0</v>
      </c>
      <c r="HF16" s="108">
        <f t="shared" si="63"/>
        <v>0</v>
      </c>
      <c r="HG16" s="29" t="str">
        <f>IF('District L'!$B$21="","",IF($HE16&gt;=$HF16,"Pass",IF($HE16&gt;=($HF16-'District L'!$R$21-'District L'!$S$21),"Pass With Exemption(s)","Fail")))</f>
        <v/>
      </c>
      <c r="HH16" s="28">
        <f>'District L'!$P$21</f>
        <v>0</v>
      </c>
      <c r="HI16" s="108">
        <f t="shared" si="64"/>
        <v>0</v>
      </c>
      <c r="HJ16" s="29" t="str">
        <f>IF('District L'!$B$21="","",IF($HH16&gt;=$HI16,"Pass",IF($HH16&gt;=($HI16-(('District L'!$R$21-'District L'!$S$21)/$HM16)),"Pass With Exemption(s)","Fail")))</f>
        <v/>
      </c>
      <c r="HK16" s="28">
        <f>'District L'!$R$21+'District L'!$S$21</f>
        <v>0</v>
      </c>
      <c r="HL16" s="28">
        <f>'District L'!$E$21</f>
        <v>0</v>
      </c>
      <c r="HM16" s="108">
        <f t="shared" si="65"/>
        <v>0</v>
      </c>
      <c r="HN16" s="28">
        <f>'District L'!$X$21</f>
        <v>0</v>
      </c>
      <c r="HP16" s="28">
        <f>'District L'!$D$22</f>
        <v>0</v>
      </c>
      <c r="HQ16" s="108">
        <f t="shared" si="66"/>
        <v>0</v>
      </c>
      <c r="HR16" s="29" t="str">
        <f>IF('District L'!$B$22="","",IF($HP16&gt;=$HQ16,"Pass",IF($HP16&gt;=($HQ16-'District L'!$H$22-'District L'!$I$22),"Pass With Exemption(s)","Fail")))</f>
        <v/>
      </c>
      <c r="HS16" s="28">
        <f>'District L'!$F$22</f>
        <v>0</v>
      </c>
      <c r="HT16" s="108">
        <f t="shared" si="67"/>
        <v>0</v>
      </c>
      <c r="HU16" s="108">
        <f t="shared" si="68"/>
        <v>0</v>
      </c>
      <c r="HV16" s="29" t="str">
        <f>IF('District L'!$B$22="","",IF($HS16&gt;=$HT16,"Pass",IF($HS16&gt;=($HT16-(('District L'!$H$22-'District L'!$I$22)/$HU16)),"Pass With Exemption(s)","Fail")))</f>
        <v/>
      </c>
      <c r="HW16" s="28">
        <f>'District L'!$H$22+'District L'!$I$22</f>
        <v>0</v>
      </c>
      <c r="HX16" s="28">
        <f>'District L'!$O$22</f>
        <v>0</v>
      </c>
      <c r="HY16" s="108">
        <f t="shared" si="69"/>
        <v>0</v>
      </c>
      <c r="HZ16" s="29" t="str">
        <f>IF('District L'!$B$22="","",IF($HX16&gt;=$HY16,"Pass",IF($HX16&gt;=($HY16-'District L'!$R$22-'District L'!$S$22),"Pass With Exemption(s)","Fail")))</f>
        <v/>
      </c>
      <c r="IA16" s="28">
        <f>'District L'!$P$22</f>
        <v>0</v>
      </c>
      <c r="IB16" s="108">
        <f t="shared" si="70"/>
        <v>0</v>
      </c>
      <c r="IC16" s="29" t="str">
        <f>IF('District L'!$B$22="","",IF($IA16&gt;=$IB16,"Pass",IF($IA16&gt;=($IB16-(('District L'!$R$22-'District L'!$S$22)/$IF16)),"Pass With Exemption(s)","Fail")))</f>
        <v/>
      </c>
      <c r="ID16" s="28">
        <f>'District L'!$R$22+'District L'!$S$22</f>
        <v>0</v>
      </c>
      <c r="IE16" s="28">
        <f>'District L'!$E$22</f>
        <v>0</v>
      </c>
      <c r="IF16" s="108">
        <f t="shared" si="71"/>
        <v>0</v>
      </c>
      <c r="IG16" s="28">
        <f>'District L'!$X$22</f>
        <v>0</v>
      </c>
      <c r="II16" s="28">
        <f>'District L'!$D$23</f>
        <v>0</v>
      </c>
      <c r="IJ16" s="108">
        <f t="shared" si="72"/>
        <v>0</v>
      </c>
      <c r="IK16" s="29" t="str">
        <f>IF('District L'!$B$23="","",IF($II16&gt;=$IJ16,"Pass",IF($II16&gt;=($IJ16-'District L'!$H$23-'District L'!$I$23),"Pass With Exemption(s)","Fail")))</f>
        <v/>
      </c>
      <c r="IL16" s="28">
        <f>'District L'!$F$23</f>
        <v>0</v>
      </c>
      <c r="IM16" s="108">
        <f t="shared" si="73"/>
        <v>0</v>
      </c>
      <c r="IN16" s="108">
        <f t="shared" si="74"/>
        <v>0</v>
      </c>
      <c r="IO16" s="29" t="str">
        <f>IF('District L'!$B$23="","",IF($IL16&gt;=$IM16,"Pass",IF($IL16&gt;=($IM16-(('District L'!$H$23-'District L'!$I$23)/$IN16)),"Pass With Exemption(s)","Fail")))</f>
        <v/>
      </c>
      <c r="IP16" s="28">
        <f>'District L'!$H$23+'District L'!$I$23</f>
        <v>0</v>
      </c>
      <c r="IQ16" s="28">
        <f>'District L'!$O$23</f>
        <v>0</v>
      </c>
      <c r="IR16" s="108">
        <f t="shared" si="75"/>
        <v>0</v>
      </c>
      <c r="IS16" s="29" t="str">
        <f>IF('District L'!$B$23="","",IF($IQ16&gt;=$IR16,"Pass",IF($IQ16&gt;=($IR16-'District L'!$R$23-'District L'!$S$23),"Pass With Exemption(s)","Fail")))</f>
        <v/>
      </c>
      <c r="IT16" s="28">
        <f>'District L'!$P$23</f>
        <v>0</v>
      </c>
      <c r="IU16" s="108">
        <f t="shared" si="76"/>
        <v>0</v>
      </c>
      <c r="IV16" s="29" t="str">
        <f>IF('District L'!$B$23="","",IF($IT16&gt;=$IU16,"Pass",IF($IT16&gt;=($IU16-(('District L'!$R$23-'District L'!$S$23)/$IY16)),"Pass With Exemption(s)","Fail")))</f>
        <v/>
      </c>
      <c r="IW16" s="28">
        <f>'District L'!$R$23+'District L'!$S$23</f>
        <v>0</v>
      </c>
      <c r="IX16" s="28">
        <f>'District L'!$E$23</f>
        <v>0</v>
      </c>
      <c r="IY16" s="108">
        <f t="shared" si="77"/>
        <v>0</v>
      </c>
      <c r="IZ16" s="28">
        <f>'District L'!$X$23</f>
        <v>0</v>
      </c>
      <c r="JB16" s="28">
        <f>'District L'!$D$24</f>
        <v>0</v>
      </c>
      <c r="JC16" s="108">
        <f t="shared" si="78"/>
        <v>0</v>
      </c>
      <c r="JD16" s="29" t="str">
        <f>IF('District L'!$B$24="","",IF($JB16&gt;=$JC16,"Pass",IF($JB16&gt;=($JB16-'District L'!$H$24-'District L'!$I$24),"Pass With Exemption(s)","Fail")))</f>
        <v/>
      </c>
      <c r="JE16" s="28">
        <f>'District L'!$F$24</f>
        <v>0</v>
      </c>
      <c r="JF16" s="108">
        <f t="shared" si="79"/>
        <v>0</v>
      </c>
      <c r="JG16" s="108">
        <f t="shared" si="80"/>
        <v>0</v>
      </c>
      <c r="JH16" s="29" t="str">
        <f>IF('District L'!$B$24="","",IF($JE16&gt;=$JF16,"Pass",IF($JE16&gt;=($JF16-(('District L'!$H$24-'District L'!$I$24)/$JG16)),"Pass With Exemption(s)","Fail")))</f>
        <v/>
      </c>
      <c r="JI16" s="28">
        <f>'District L'!$H$24+'District L'!$I$24</f>
        <v>0</v>
      </c>
      <c r="JJ16" s="28">
        <f>'District L'!$O$24</f>
        <v>0</v>
      </c>
      <c r="JK16" s="108">
        <f t="shared" si="81"/>
        <v>0</v>
      </c>
      <c r="JL16" s="29" t="str">
        <f>IF('District L'!$B$24="","",IF($JJ16&gt;=$JK16,"Pass",IF($JJ16&gt;=($JK16-'District L'!$R$24-'District L'!$S$24),"Pass With Exemption(s)","Fail")))</f>
        <v/>
      </c>
      <c r="JM16" s="28">
        <f>'District L'!$P$24</f>
        <v>0</v>
      </c>
      <c r="JN16" s="108">
        <f t="shared" si="82"/>
        <v>0</v>
      </c>
      <c r="JO16" s="29" t="str">
        <f>IF('District L'!$B$24="","",IF($JM16&gt;=$JN16,"Pass",IF($JM16&gt;=($JN16-(('District L'!$R$24-'District L'!$S$24)/$JR16)),"Pass With Exemption(s)","Fail")))</f>
        <v/>
      </c>
      <c r="JP16" s="28">
        <f>'District L'!$R$24+'District L'!$S$24</f>
        <v>0</v>
      </c>
      <c r="JQ16" s="28">
        <f>'District L'!$E$24</f>
        <v>0</v>
      </c>
      <c r="JR16" s="108">
        <f t="shared" si="83"/>
        <v>0</v>
      </c>
      <c r="JS16" s="28">
        <f>'District L'!$X$24</f>
        <v>0</v>
      </c>
      <c r="JU16" s="28">
        <f>'District L'!$D$25</f>
        <v>0</v>
      </c>
      <c r="JV16" s="108">
        <f t="shared" si="84"/>
        <v>0</v>
      </c>
      <c r="JW16" s="29" t="str">
        <f>IF('District L'!$B$25="","",IF($JU16&gt;=$JV16,"Pass",IF($JU16&gt;=($JV16-'District L'!$H$25-'District L'!$I$25),"Pass With Exemption(s)","Fail")))</f>
        <v/>
      </c>
      <c r="JX16" s="28">
        <f>'District L'!$F$25</f>
        <v>0</v>
      </c>
      <c r="JY16" s="108">
        <f t="shared" si="85"/>
        <v>0</v>
      </c>
      <c r="JZ16" s="108">
        <f t="shared" si="86"/>
        <v>0</v>
      </c>
      <c r="KA16" s="29" t="str">
        <f>IF('District L'!$B$25="","",IF($JX16&gt;=$JY16,"Pass",IF($JX16&gt;=($JY16-(('District L'!$H$25-'District L'!$I$25)/$JZ16)),"Pass With Exemption(s)","Fail")))</f>
        <v/>
      </c>
      <c r="KB16" s="28">
        <f>'District L'!$H$25+'District L'!$I$25</f>
        <v>0</v>
      </c>
      <c r="KC16" s="28">
        <f>'District L'!$O$25</f>
        <v>0</v>
      </c>
      <c r="KD16" s="108">
        <f t="shared" si="87"/>
        <v>0</v>
      </c>
      <c r="KE16" s="29" t="str">
        <f>IF('District L'!$B$25="","",IF($KC16&gt;=$KD16,"Pass",IF($KC16&gt;=($KD16-'District L'!$R$25-'District L'!$S$25),"Pass With Exemption(s)","Fail")))</f>
        <v/>
      </c>
      <c r="KF16" s="28">
        <f>'District L'!$P$25</f>
        <v>0</v>
      </c>
      <c r="KG16" s="108">
        <f t="shared" si="88"/>
        <v>0</v>
      </c>
      <c r="KH16" s="29" t="str">
        <f>IF('District L'!$B$25="","",IF($KF16&gt;=$KG16,"Pass",IF($KF16&gt;=($KG16-(('District L'!$R$25-'District L'!$S$25)/$KK16)),"Pass With Exemption(s)","Fail")))</f>
        <v/>
      </c>
      <c r="KI16" s="28">
        <f>'District L'!$R$25+'District L'!$S$25</f>
        <v>0</v>
      </c>
      <c r="KJ16" s="28">
        <f>'District L'!$E$25</f>
        <v>0</v>
      </c>
      <c r="KK16" s="108">
        <f t="shared" si="89"/>
        <v>0</v>
      </c>
      <c r="KL16" s="28">
        <f>'District L'!$X$25</f>
        <v>0</v>
      </c>
    </row>
    <row r="17" spans="1:298" x14ac:dyDescent="0.3">
      <c r="A17" s="30">
        <f>'District M'!$B$3</f>
        <v>0</v>
      </c>
      <c r="B17" s="28">
        <f>'District M'!$D$10</f>
        <v>0</v>
      </c>
      <c r="C17" s="29" t="str">
        <f>IF('District M'!$B$10="","",IF('District M'!$H$10&gt;0,"Pass With Exemption(s)","Pass"))</f>
        <v/>
      </c>
      <c r="D17" s="28">
        <f>'District M'!$F$10</f>
        <v>0</v>
      </c>
      <c r="E17" s="29" t="str">
        <f>IF('District M'!$B$10="","",IF('District M'!$H$10&gt;0,"Pass With Exemption(s)","Pass"))</f>
        <v/>
      </c>
      <c r="F17" s="28">
        <f>'District M'!$H$10+'District M'!$I$10</f>
        <v>0</v>
      </c>
      <c r="G17" s="28">
        <f>'District M'!$O$10</f>
        <v>0</v>
      </c>
      <c r="H17" s="29" t="str">
        <f>IF('District M'!$B$10="","",IF('District M'!$R$10&gt;0,"Pass With Exemption(s)","Pass"))</f>
        <v/>
      </c>
      <c r="I17" s="28">
        <f>'District M'!$P$10</f>
        <v>0</v>
      </c>
      <c r="J17" s="29" t="str">
        <f>IF('District M'!$B$10="","",IF('District M'!$R$10&gt;0,"Pass With Exemption(s)","Pass"))</f>
        <v/>
      </c>
      <c r="K17" s="28">
        <f>'District M'!$R$10+'District M'!$S$10</f>
        <v>0</v>
      </c>
      <c r="L17" s="28">
        <f>'District M'!$E$10</f>
        <v>0</v>
      </c>
      <c r="M17" s="28">
        <f>'District M'!$X$10</f>
        <v>0</v>
      </c>
      <c r="O17" s="28">
        <f>'District M'!$D$11</f>
        <v>0</v>
      </c>
      <c r="P17" s="108">
        <f t="shared" si="1"/>
        <v>0</v>
      </c>
      <c r="Q17" s="29" t="str">
        <f>IF('District M'!$B$11="","",IF($O17&gt;=$P17,"Pass",IF($O17&gt;=($P17-'District M'!$H$11-'District M'!$I$11),"Pass With Exemption(s)","Fail")))</f>
        <v/>
      </c>
      <c r="R17" s="28">
        <f>'District M'!$F$11</f>
        <v>0</v>
      </c>
      <c r="S17" s="108">
        <f t="shared" si="2"/>
        <v>0</v>
      </c>
      <c r="T17" s="108">
        <f t="shared" si="3"/>
        <v>0</v>
      </c>
      <c r="U17" s="29" t="str">
        <f>IF('District M'!$B$11="","",IF($R17&gt;=$S17,"Pass",IF($R17&gt;=($S17-(('District M'!$H$11-'District M'!$I$11)/$T17)),"Pass With Exemption(s)","Fail")))</f>
        <v/>
      </c>
      <c r="V17" s="28">
        <f>'District M'!$H$11+'District M'!$I$11</f>
        <v>0</v>
      </c>
      <c r="W17" s="28">
        <f>'District M'!$O$11</f>
        <v>0</v>
      </c>
      <c r="X17" s="108">
        <f t="shared" si="4"/>
        <v>0</v>
      </c>
      <c r="Y17" s="29" t="str">
        <f>IF('District M'!$B$11="","",IF($W17&gt;=$X17,"Pass",IF($W17&gt;=($X17-'District M'!$R$11-'District M'!$S$11),"Pass With Exemption(s)","Fail")))</f>
        <v/>
      </c>
      <c r="Z17" s="28">
        <f>'District M'!$P$11</f>
        <v>0</v>
      </c>
      <c r="AA17" s="108">
        <f t="shared" si="5"/>
        <v>0</v>
      </c>
      <c r="AB17" s="29" t="str">
        <f>IF('District M'!$B$11="","",IF($Z17&gt;=$AA17,"Pass",IF($Z17&gt;=($AA17-(('District M'!$R$11-'District M'!$S$11)/$AE17)),"Pass With Exemption(s)","Fail")))</f>
        <v/>
      </c>
      <c r="AC17" s="28">
        <f>'District M'!$R$11+'District M'!$S$11</f>
        <v>0</v>
      </c>
      <c r="AD17" s="28">
        <f>'District M'!$E$11</f>
        <v>0</v>
      </c>
      <c r="AE17" s="108">
        <f t="shared" si="6"/>
        <v>0</v>
      </c>
      <c r="AF17" s="28">
        <f>'District M'!$X$11</f>
        <v>0</v>
      </c>
      <c r="AH17" s="28">
        <f>'District M'!$D$12</f>
        <v>0</v>
      </c>
      <c r="AI17" s="108">
        <f t="shared" si="7"/>
        <v>0</v>
      </c>
      <c r="AJ17" s="29" t="str">
        <f>IF('District M'!$B$12="","",IF($AH17&gt;=$AI17,"Pass",IF($AH17&gt;=($AI17-'District M'!$H$12-'District M'!$I$12),"Pass With Exemption(s)","Fail")))</f>
        <v/>
      </c>
      <c r="AK17" s="28">
        <f>'District M'!$F$12</f>
        <v>0</v>
      </c>
      <c r="AL17" s="108">
        <f t="shared" si="8"/>
        <v>0</v>
      </c>
      <c r="AM17" s="108">
        <f t="shared" si="9"/>
        <v>0</v>
      </c>
      <c r="AN17" s="29" t="str">
        <f>IF('District M'!$B$12="","",IF($AK17&gt;=$AL17,"Pass",IF($AK17&gt;=($AL17-(('District M'!$H$12-'District M'!$I$12)/$AM17)),"Pass With Exemption(s)","Fail")))</f>
        <v/>
      </c>
      <c r="AO17" s="28">
        <f>'District M'!$H$12+'District M'!$I$12</f>
        <v>0</v>
      </c>
      <c r="AP17" s="28">
        <f>'District M'!$O$12</f>
        <v>0</v>
      </c>
      <c r="AQ17" s="108">
        <f t="shared" si="10"/>
        <v>0</v>
      </c>
      <c r="AR17" s="29" t="str">
        <f>IF('District M'!$B$12="","",IF($AP17&gt;=$AQ17,"Pass",IF($AP17&gt;=($AQ17-'District M'!$R$12-'District M'!$S$12),"Pass With Exemption(s)","Fail")))</f>
        <v/>
      </c>
      <c r="AS17" s="28">
        <f>'District M'!$P$12</f>
        <v>0</v>
      </c>
      <c r="AT17" s="108">
        <f t="shared" si="11"/>
        <v>0</v>
      </c>
      <c r="AU17" s="29" t="str">
        <f>IF('District M'!$B$12="","",IF($AS17&gt;=$AT17,"Pass",IF($AS17&gt;=($AT17-(('District M'!$R$12-'District M'!$S$12)/$AX17)),"Pass With Exemption(s)","Fail")))</f>
        <v/>
      </c>
      <c r="AV17" s="28">
        <f>'District M'!$R$12+'District M'!$S$12</f>
        <v>0</v>
      </c>
      <c r="AW17" s="28">
        <f>'District M'!$E$12</f>
        <v>0</v>
      </c>
      <c r="AX17" s="108">
        <f t="shared" si="12"/>
        <v>0</v>
      </c>
      <c r="AY17" s="28">
        <f>'District M'!$X$12</f>
        <v>0</v>
      </c>
      <c r="BA17" s="28">
        <f>'District M'!$D$13</f>
        <v>0</v>
      </c>
      <c r="BB17" s="108">
        <f t="shared" si="13"/>
        <v>0</v>
      </c>
      <c r="BC17" s="29" t="str">
        <f>IF('District M'!$B$13="","",IF($BA17&gt;=$BB17,"Pass",IF($BA17&gt;=($BB17-'District M'!$H$13-'District M'!$I$13),"Pass With Exemption(s)","Fail")))</f>
        <v/>
      </c>
      <c r="BD17" s="28">
        <f>'District M'!$F$13</f>
        <v>0</v>
      </c>
      <c r="BE17" s="108">
        <f t="shared" si="14"/>
        <v>0</v>
      </c>
      <c r="BF17" s="108">
        <f t="shared" si="15"/>
        <v>0</v>
      </c>
      <c r="BG17" s="29" t="str">
        <f>IF('District M'!$B$13="","",IF($BD17&gt;=$BE17,"Pass",IF($BD17&gt;=($BE17-(('District M'!$H$13-'District M'!$I$13)/$BF17)),"Pass With Exemption(s)","Fail")))</f>
        <v/>
      </c>
      <c r="BH17" s="28">
        <f>'District M'!$H$13+'District M'!$I$13</f>
        <v>0</v>
      </c>
      <c r="BI17" s="28">
        <f>'District M'!$O$13</f>
        <v>0</v>
      </c>
      <c r="BJ17" s="108">
        <f t="shared" si="16"/>
        <v>0</v>
      </c>
      <c r="BK17" s="29" t="str">
        <f>IF('District M'!$B$13="","",IF($BI17&gt;=$BJ17,"Pass",IF($BI17&gt;=($BJ17-'District M'!$R$13-'District M'!$S$13),"Pass With Exemption(s)","Fail")))</f>
        <v/>
      </c>
      <c r="BL17" s="28">
        <f>'District M'!$P$13</f>
        <v>0</v>
      </c>
      <c r="BM17" s="108">
        <f t="shared" si="17"/>
        <v>0</v>
      </c>
      <c r="BN17" s="29" t="str">
        <f>IF('District M'!$B$13="","",IF($BL17&gt;=$BM17,"Pass",IF($BL17&gt;=($BM17-(('District M'!$R$13-'District M'!$S$13)/$BQ17)),"Pass With Exemption(s)","Fail")))</f>
        <v/>
      </c>
      <c r="BO17" s="28">
        <f>'District M'!$R$13+'District M'!$S$13</f>
        <v>0</v>
      </c>
      <c r="BP17" s="28">
        <f>'District M'!$E$13</f>
        <v>0</v>
      </c>
      <c r="BQ17" s="108">
        <f t="shared" si="18"/>
        <v>0</v>
      </c>
      <c r="BR17" s="28">
        <f>'District M'!$X$13</f>
        <v>0</v>
      </c>
      <c r="BT17" s="28">
        <f>'District M'!$D$14</f>
        <v>0</v>
      </c>
      <c r="BU17" s="108">
        <f t="shared" si="19"/>
        <v>0</v>
      </c>
      <c r="BV17" s="29" t="str">
        <f>IF('District M'!$B$14="","",IF($BT17&gt;=$BU17,"Pass",IF($BT17&gt;=($BU17-'District M'!$H$14-'District M'!$I$14),"Pass With Exemption(s)","Fail")))</f>
        <v/>
      </c>
      <c r="BW17" s="28">
        <f>'District M'!$F$14</f>
        <v>0</v>
      </c>
      <c r="BX17" s="108">
        <f t="shared" si="20"/>
        <v>0</v>
      </c>
      <c r="BY17" s="108">
        <f t="shared" si="21"/>
        <v>0</v>
      </c>
      <c r="BZ17" s="29" t="str">
        <f>IF('District M'!$B$14="","",IF($BW17&gt;=$BX17,"Pass",IF($BW17&gt;=($BX17-(('District M'!$H$14-'District M'!$I$14)/$BY17)),"Pass With Exemption(s)","Fail")))</f>
        <v/>
      </c>
      <c r="CA17" s="28">
        <f>'District M'!$H$14+'District M'!$I$14</f>
        <v>0</v>
      </c>
      <c r="CB17" s="28">
        <f>'District M'!$O$14</f>
        <v>0</v>
      </c>
      <c r="CC17" s="108">
        <f t="shared" si="22"/>
        <v>0</v>
      </c>
      <c r="CD17" s="29" t="str">
        <f>IF('District M'!$B$14="","",IF($CB17&gt;=$CC17,"Pass",IF($CB17&gt;=($CC17-'District M'!$R$14-'District M'!$S$14),"Pass With Exemption(s)","Fail")))</f>
        <v/>
      </c>
      <c r="CE17" s="28">
        <f>'District M'!$P$14</f>
        <v>0</v>
      </c>
      <c r="CF17" s="108">
        <f t="shared" si="23"/>
        <v>0</v>
      </c>
      <c r="CG17" s="29" t="str">
        <f>IF('District M'!$B$14="","",IF($CE17&gt;=$CF17,"Pass",IF($CE17&gt;=($CF17-(('District M'!$R$14-'District M'!$S$14)/$CJ17)),"Pass With Exemption(s)","Fail")))</f>
        <v/>
      </c>
      <c r="CH17" s="28">
        <f>'District M'!$R$14+'District M'!$S$14</f>
        <v>0</v>
      </c>
      <c r="CI17" s="28">
        <f>'District M'!$E$14</f>
        <v>0</v>
      </c>
      <c r="CJ17" s="108">
        <f t="shared" si="24"/>
        <v>0</v>
      </c>
      <c r="CK17" s="28">
        <f>'District M'!$X$14</f>
        <v>0</v>
      </c>
      <c r="CM17" s="28">
        <f>'District M'!$D$15</f>
        <v>0</v>
      </c>
      <c r="CN17" s="108">
        <f t="shared" si="25"/>
        <v>0</v>
      </c>
      <c r="CO17" s="29" t="str">
        <f>IF('District M'!$B$15="","",IF($CM17&gt;=$CN17,"Pass",IF($CM17&gt;=($CN17-'District M'!$H$15-'District M'!$I$15),"Pass With Exemption(s)","Fail")))</f>
        <v/>
      </c>
      <c r="CP17" s="28">
        <f>'District M'!$F$15</f>
        <v>0</v>
      </c>
      <c r="CQ17" s="108">
        <f t="shared" si="26"/>
        <v>0</v>
      </c>
      <c r="CR17" s="108">
        <f t="shared" si="27"/>
        <v>0</v>
      </c>
      <c r="CS17" s="29" t="str">
        <f>IF('District M'!$B$15="","",IF($CP17&gt;=$CQ17,"Pass",IF($CP17&gt;=($CQ17-(('District M'!$H$15-'District M'!$I$15)/$CR17)),"Pass With Exemption(s)","Fail")))</f>
        <v/>
      </c>
      <c r="CT17" s="28">
        <f>'District M'!$H$15+'District M'!$I$15</f>
        <v>0</v>
      </c>
      <c r="CU17" s="28">
        <f>'District M'!$O$15</f>
        <v>0</v>
      </c>
      <c r="CV17" s="108">
        <f t="shared" si="28"/>
        <v>0</v>
      </c>
      <c r="CW17" s="29" t="str">
        <f>IF('District M'!$B$15="","",IF($CU17&gt;=$CV17,"Pass",IF($CU17&gt;=($CV17-'District M'!$R$15-'District M'!$S$15),"Pass With Exemption(s)","Fail")))</f>
        <v/>
      </c>
      <c r="CX17" s="28">
        <f>'District M'!$P$15</f>
        <v>0</v>
      </c>
      <c r="CY17" s="108">
        <f t="shared" si="29"/>
        <v>0</v>
      </c>
      <c r="CZ17" s="29" t="str">
        <f>IF('District M'!$B$15="","",IF($CX17&gt;=$CY17,"Pass",IF($CX17&gt;=($CY17-(('District M'!$R$15-'District M'!$S$15)/$DC17)),"Pass With Exemption(s)","Fail")))</f>
        <v/>
      </c>
      <c r="DA17" s="28">
        <f>'District M'!$R$15+'District M'!$S$15</f>
        <v>0</v>
      </c>
      <c r="DB17" s="28">
        <f>'District M'!$E$15</f>
        <v>0</v>
      </c>
      <c r="DC17" s="108">
        <f t="shared" si="30"/>
        <v>0</v>
      </c>
      <c r="DD17" s="28">
        <f>'District M'!$X$15</f>
        <v>0</v>
      </c>
      <c r="DF17" s="28">
        <f>'District M'!$D$16</f>
        <v>0</v>
      </c>
      <c r="DG17" s="108">
        <f t="shared" si="31"/>
        <v>0</v>
      </c>
      <c r="DH17" s="29" t="str">
        <f>IF('District M'!$B$16="","",IF($DF17&gt;=$DG17,"Pass",IF($DF17&gt;=($DG17-'District M'!$H$16-'District M'!$I$16),"Pass With Exemption(s)","Fail")))</f>
        <v/>
      </c>
      <c r="DI17" s="28">
        <f>'District M'!$F$16</f>
        <v>0</v>
      </c>
      <c r="DJ17" s="108">
        <f t="shared" si="32"/>
        <v>0</v>
      </c>
      <c r="DK17" s="108">
        <f t="shared" si="33"/>
        <v>0</v>
      </c>
      <c r="DL17" s="29" t="str">
        <f>IF('District M'!$B$16="","",IF($DI17&gt;=$DJ17,"Pass",IF($DI17&gt;=($DJ17-(('District M'!$H$16-'District M'!$I$16)/$DK17)),"Pass With Exemption(s)","Fail")))</f>
        <v/>
      </c>
      <c r="DM17" s="28">
        <f>'District M'!$H$16+'District M'!$I$16</f>
        <v>0</v>
      </c>
      <c r="DN17" s="28">
        <f>'District M'!$O$16</f>
        <v>0</v>
      </c>
      <c r="DO17" s="108">
        <f t="shared" si="34"/>
        <v>0</v>
      </c>
      <c r="DP17" s="29" t="str">
        <f>IF('District M'!$B$16="","",IF($DN17&gt;=$DO17,"Pass",IF($DN17&gt;=($DO17-'District M'!$R$16-'District M'!$S$16),"Pass With Exemption(s)","Fail")))</f>
        <v/>
      </c>
      <c r="DQ17" s="28">
        <f>'District M'!$P$16</f>
        <v>0</v>
      </c>
      <c r="DR17" s="108">
        <f t="shared" si="35"/>
        <v>0</v>
      </c>
      <c r="DS17" s="29" t="str">
        <f>IF('District M'!$B$16="","",IF($DQ17&gt;=$DR17,"Pass",IF($DQ17&gt;=($DR17-(('District M'!$R$16-'District M'!$S$16)/$DV17)),"Pass With Exemption(s)","Fail")))</f>
        <v/>
      </c>
      <c r="DT17" s="28">
        <f>'District M'!$R$16+'District M'!$S$16</f>
        <v>0</v>
      </c>
      <c r="DU17" s="28">
        <f>'District M'!$E$16</f>
        <v>0</v>
      </c>
      <c r="DV17" s="108">
        <f t="shared" si="36"/>
        <v>0</v>
      </c>
      <c r="DW17" s="28">
        <f>'District M'!$X$16</f>
        <v>0</v>
      </c>
      <c r="DY17" s="28">
        <f>'District M'!$D$17</f>
        <v>0</v>
      </c>
      <c r="DZ17" s="108">
        <f t="shared" si="37"/>
        <v>0</v>
      </c>
      <c r="EA17" s="29" t="str">
        <f>IF('District M'!$B$17="","",IF($DY17&gt;=$DZ17,"Pass",IF($DY17&gt;=($DZ17-'District M'!$H$17-'District M'!$I$17),"Pass With Exemption(s)","Fail")))</f>
        <v/>
      </c>
      <c r="EB17" s="28">
        <f>'District M'!$F$17</f>
        <v>0</v>
      </c>
      <c r="EC17" s="108">
        <f t="shared" si="38"/>
        <v>0</v>
      </c>
      <c r="ED17" s="108">
        <f t="shared" si="39"/>
        <v>0</v>
      </c>
      <c r="EE17" s="29" t="str">
        <f>IF('District M'!$B$17="","",IF($EB17&gt;=$EC17,"Pass",IF($EB17&gt;=($EC17-(('District M'!$H$17-'District M'!$I$17)/$ED17)),"Pass With Exemption(s)","Fail")))</f>
        <v/>
      </c>
      <c r="EF17" s="28">
        <f>'District M'!$H$17+'District M'!$I$17</f>
        <v>0</v>
      </c>
      <c r="EG17" s="28">
        <f>'District M'!$O$17</f>
        <v>0</v>
      </c>
      <c r="EH17" s="108">
        <f t="shared" si="40"/>
        <v>0</v>
      </c>
      <c r="EI17" s="29" t="str">
        <f>IF('District M'!$B$17="","",IF($EG17&gt;=$EH17,"Pass",IF($EG17&gt;=($EH17-'District M'!$R$17-'District M'!$S$17),"Pass With Exemption(s)","Fail")))</f>
        <v/>
      </c>
      <c r="EJ17" s="28">
        <f>'District M'!$P$17</f>
        <v>0</v>
      </c>
      <c r="EK17" s="108">
        <f t="shared" si="41"/>
        <v>0</v>
      </c>
      <c r="EL17" s="29" t="str">
        <f>IF('District M'!$B$17="","",IF($EJ17&gt;=$EK17,"Pass",IF($EJ17&gt;=($EK17-(('District M'!$R$17-'District M'!$S$17)/$EO17)),"Pass With Exemption(s)","Fail")))</f>
        <v/>
      </c>
      <c r="EM17" s="28">
        <f>'District M'!$R$17+'District M'!$S$17</f>
        <v>0</v>
      </c>
      <c r="EN17" s="28">
        <f>'District M'!$E$17</f>
        <v>0</v>
      </c>
      <c r="EO17" s="108">
        <f t="shared" si="42"/>
        <v>0</v>
      </c>
      <c r="EP17" s="28">
        <f>'District M'!$X$17</f>
        <v>0</v>
      </c>
      <c r="ER17" s="28">
        <f>'District M'!$D$18</f>
        <v>0</v>
      </c>
      <c r="ES17" s="108">
        <f t="shared" si="43"/>
        <v>0</v>
      </c>
      <c r="ET17" s="29" t="str">
        <f>IF('District M'!$B$18="","",IF($ER17&gt;=$ES17,"Pass",IF($ER17&gt;=($ES17-'District M'!$H$18-'District M'!$I$18),"Pass With Exemption(s)","Fail")))</f>
        <v/>
      </c>
      <c r="EU17" s="28">
        <f>'District M'!$F$18</f>
        <v>0</v>
      </c>
      <c r="EV17" s="108">
        <f t="shared" si="44"/>
        <v>0</v>
      </c>
      <c r="EW17" s="108">
        <f t="shared" si="45"/>
        <v>0</v>
      </c>
      <c r="EX17" s="29" t="str">
        <f>IF('District M'!$B$18="","",IF($EU17&gt;=$EV17,"Pass",IF($EU17&gt;=($EV17-(('District M'!$H$18-'District M'!$I$18)/$EW17)),"Pass With Exemption(s)","Fail")))</f>
        <v/>
      </c>
      <c r="EY17" s="28">
        <f>'District M'!$H$18+'District M'!$I$18</f>
        <v>0</v>
      </c>
      <c r="EZ17" s="28">
        <f>'District M'!$O$18</f>
        <v>0</v>
      </c>
      <c r="FA17" s="108">
        <f t="shared" si="46"/>
        <v>0</v>
      </c>
      <c r="FB17" s="29" t="str">
        <f>IF('District M'!$B$18="","",IF($EZ17&gt;=$FA17,"Pass",IF($EZ17&gt;=($FA17-'District M'!$R$18-'District M'!$S$18),"Pass With Exemption(s)","Fail")))</f>
        <v/>
      </c>
      <c r="FC17" s="28">
        <f>'District M'!$P$18</f>
        <v>0</v>
      </c>
      <c r="FD17" s="108">
        <f t="shared" si="47"/>
        <v>0</v>
      </c>
      <c r="FE17" s="29" t="str">
        <f>IF('District M'!$B$18="","",IF($FC17&gt;=$FD17,"Pass",IF($FC17&gt;=($FD17-(('District M'!$R$18-'District M'!$S$18)/$FH17)),"Pass With Exemption(s)","Fail")))</f>
        <v/>
      </c>
      <c r="FF17" s="28">
        <f>'District M'!$R$18+'District M'!$S$18</f>
        <v>0</v>
      </c>
      <c r="FG17" s="28">
        <f>'District M'!$E$18</f>
        <v>0</v>
      </c>
      <c r="FH17" s="108">
        <f t="shared" si="48"/>
        <v>0</v>
      </c>
      <c r="FI17" s="28">
        <f>'District M'!$X$18</f>
        <v>0</v>
      </c>
      <c r="FK17" s="28">
        <f>'District M'!$D$19</f>
        <v>0</v>
      </c>
      <c r="FL17" s="108">
        <f t="shared" si="49"/>
        <v>0</v>
      </c>
      <c r="FM17" s="29" t="str">
        <f>IF('District M'!$B$19="","",IF($FK17&gt;=$FL17,"Pass",IF($FK17&gt;=($FL17-'District M'!$H$19-'District M'!$I$19),"Pass With Exemption(s)","Fail")))</f>
        <v/>
      </c>
      <c r="FN17" s="28">
        <f>'District M'!$F$19</f>
        <v>0</v>
      </c>
      <c r="FO17" s="108">
        <f t="shared" si="50"/>
        <v>0</v>
      </c>
      <c r="FP17" s="108">
        <f t="shared" si="51"/>
        <v>0</v>
      </c>
      <c r="FQ17" s="29" t="str">
        <f>IF('District M'!$B$19="","",IF($FN17&gt;=$FO17,"Pass",IF($FN17&gt;=($FO17-(('District M'!$H$19-'District M'!$I$19)/$FP17)),"Pass With Exemption(s)","Fail")))</f>
        <v/>
      </c>
      <c r="FR17" s="28">
        <f>'District M'!$H$19+'District M'!$I$19</f>
        <v>0</v>
      </c>
      <c r="FS17" s="28">
        <f>'District M'!$O$19</f>
        <v>0</v>
      </c>
      <c r="FT17" s="108">
        <f t="shared" si="52"/>
        <v>0</v>
      </c>
      <c r="FU17" s="29" t="str">
        <f>IF('District M'!$B$19="","",IF($FS17&gt;=$FT17,"Pass",IF($FS17&gt;=($FT17-'District M'!$R$19-'District M'!$S$19),"Pass With Exemption(s)","Fail")))</f>
        <v/>
      </c>
      <c r="FV17" s="28">
        <f>'District M'!$P$19</f>
        <v>0</v>
      </c>
      <c r="FW17" s="108">
        <f t="shared" si="53"/>
        <v>0</v>
      </c>
      <c r="FX17" s="29" t="str">
        <f>IF('District M'!$B$19="","",IF($FV17&gt;=$FW17,"Pass",IF($FV17&gt;=($FW17-(('District M'!$R$19-'District M'!$S$19)/$GA17)),"Pass With Exemption(s)","Fail")))</f>
        <v/>
      </c>
      <c r="FY17" s="28">
        <f>'District M'!$R$19+'District M'!$S$19</f>
        <v>0</v>
      </c>
      <c r="FZ17" s="28">
        <f>'District M'!$E$19</f>
        <v>0</v>
      </c>
      <c r="GA17" s="108">
        <f t="shared" si="54"/>
        <v>0</v>
      </c>
      <c r="GB17" s="28">
        <f>'District M'!$X$19</f>
        <v>0</v>
      </c>
      <c r="GD17" s="28">
        <f>'District M'!$D$20</f>
        <v>0</v>
      </c>
      <c r="GE17" s="108">
        <f t="shared" si="55"/>
        <v>0</v>
      </c>
      <c r="GF17" s="29" t="str">
        <f>IF('District M'!$B$20="","",IF($GD17&gt;=$GE17,"Pass",IF($GD17&gt;=($GE17-'District M'!$H$20-'District M'!$I$20),"Pass With Exemption(s)","Fail")))</f>
        <v/>
      </c>
      <c r="GG17" s="28">
        <f>'District M'!$F$20</f>
        <v>0</v>
      </c>
      <c r="GH17" s="108">
        <f t="shared" si="56"/>
        <v>0</v>
      </c>
      <c r="GI17" s="108">
        <f t="shared" si="57"/>
        <v>0</v>
      </c>
      <c r="GJ17" s="29" t="str">
        <f>IF('District M'!$B$20="","",IF($GG17&gt;=$GH17,"Pass",IF($GG17&gt;=($GH17-(('District M'!$H$20-'District M'!$I$20)/$GI17)),"Pass With Exemption(s)","Fail")))</f>
        <v/>
      </c>
      <c r="GK17" s="28">
        <f>'District M'!$H$20+'District M'!$I$20</f>
        <v>0</v>
      </c>
      <c r="GL17" s="28">
        <f>'District M'!$O$20</f>
        <v>0</v>
      </c>
      <c r="GM17" s="108">
        <f t="shared" si="58"/>
        <v>0</v>
      </c>
      <c r="GN17" s="29" t="str">
        <f>IF('District M'!$B$20="","",IF($GL17&gt;=$GM17,"Pass",IF($GL17&gt;=($GM17-'District M'!$R$20-'District M'!$S$20),"Pass With Exemption(s)","Fail")))</f>
        <v/>
      </c>
      <c r="GO17" s="28">
        <f>'District M'!$P$20</f>
        <v>0</v>
      </c>
      <c r="GP17" s="108">
        <f t="shared" si="59"/>
        <v>0</v>
      </c>
      <c r="GQ17" s="29" t="str">
        <f>IF('District M'!$B$20="","",IF($GO17&gt;=$GP17,"Pass",IF($GO17&gt;=($GP17-(('District M'!$R$20-'District M'!$S$20)/$GT17)),"Pass With Exemption(s)","Fail")))</f>
        <v/>
      </c>
      <c r="GR17" s="28">
        <f>'District M'!$R$20+'District M'!$S$20</f>
        <v>0</v>
      </c>
      <c r="GS17" s="28">
        <f>'District M'!$E$20</f>
        <v>0</v>
      </c>
      <c r="GT17" s="108">
        <f t="shared" si="60"/>
        <v>0</v>
      </c>
      <c r="GU17" s="28">
        <f>'District M'!$X$20</f>
        <v>0</v>
      </c>
      <c r="GW17" s="28">
        <f>'District M'!$D$21</f>
        <v>0</v>
      </c>
      <c r="GX17" s="108">
        <f t="shared" si="61"/>
        <v>0</v>
      </c>
      <c r="GY17" s="29" t="str">
        <f>IF('District M'!$B$21="","",IF($GW17&gt;=$GX17,"Pass",IF($GW17&gt;=($GX17-'District M'!$H$21-'District M'!$I$21),"Pass With Exemption(s)","Fail")))</f>
        <v/>
      </c>
      <c r="GZ17" s="28">
        <f>'District M'!$F$21</f>
        <v>0</v>
      </c>
      <c r="HA17" s="108">
        <f t="shared" si="62"/>
        <v>0</v>
      </c>
      <c r="HB17" s="108">
        <f t="shared" si="0"/>
        <v>0</v>
      </c>
      <c r="HC17" s="29" t="str">
        <f>IF('District M'!$B$21="","",IF($GZ17&gt;=$HA17,"Pass",IF($GZ17&gt;=($HA17-(('District M'!$H$21-'District M'!$I$21)/$HB17)),"Pass With Exemption(s)","Fail")))</f>
        <v/>
      </c>
      <c r="HD17" s="28">
        <f>'District M'!$H$21+'District M'!$I$21</f>
        <v>0</v>
      </c>
      <c r="HE17" s="28">
        <f>'District M'!$O$21</f>
        <v>0</v>
      </c>
      <c r="HF17" s="108">
        <f t="shared" si="63"/>
        <v>0</v>
      </c>
      <c r="HG17" s="29" t="str">
        <f>IF('District M'!$B$21="","",IF($HE17&gt;=$HF17,"Pass",IF($HE17&gt;=($HF17-'District M'!$R$21-'District M'!$S$21),"Pass With Exemption(s)","Fail")))</f>
        <v/>
      </c>
      <c r="HH17" s="28">
        <f>'District M'!$P$21</f>
        <v>0</v>
      </c>
      <c r="HI17" s="108">
        <f t="shared" si="64"/>
        <v>0</v>
      </c>
      <c r="HJ17" s="29" t="str">
        <f>IF('District M'!$B$21="","",IF($HH17&gt;=$HI17,"Pass",IF($HH17&gt;=($HI17-(('District M'!$R$21-'District M'!$S$21)/$HM17)),"Pass With Exemption(s)","Fail")))</f>
        <v/>
      </c>
      <c r="HK17" s="28">
        <f>'District M'!$R$21+'District M'!$S$21</f>
        <v>0</v>
      </c>
      <c r="HL17" s="28">
        <f>'District M'!$E$21</f>
        <v>0</v>
      </c>
      <c r="HM17" s="108">
        <f t="shared" si="65"/>
        <v>0</v>
      </c>
      <c r="HN17" s="28">
        <f>'District M'!$X$21</f>
        <v>0</v>
      </c>
      <c r="HP17" s="28">
        <f>'District M'!$D$22</f>
        <v>0</v>
      </c>
      <c r="HQ17" s="108">
        <f t="shared" si="66"/>
        <v>0</v>
      </c>
      <c r="HR17" s="29" t="str">
        <f>IF('District M'!$B$22="","",IF($HP17&gt;=$HQ17,"Pass",IF($HP17&gt;=($HQ17-'District M'!$H$22-'District M'!$I$22),"Pass With Exemption(s)","Fail")))</f>
        <v/>
      </c>
      <c r="HS17" s="28">
        <f>'District M'!$F$22</f>
        <v>0</v>
      </c>
      <c r="HT17" s="108">
        <f t="shared" si="67"/>
        <v>0</v>
      </c>
      <c r="HU17" s="108">
        <f t="shared" si="68"/>
        <v>0</v>
      </c>
      <c r="HV17" s="29" t="str">
        <f>IF('District M'!$B$22="","",IF($HS17&gt;=$HT17,"Pass",IF($HS17&gt;=($HT17-(('District M'!$H$22-'District M'!$I$22)/$HU17)),"Pass With Exemption(s)","Fail")))</f>
        <v/>
      </c>
      <c r="HW17" s="28">
        <f>'District M'!$H$22+'District M'!$I$22</f>
        <v>0</v>
      </c>
      <c r="HX17" s="28">
        <f>'District M'!$O$22</f>
        <v>0</v>
      </c>
      <c r="HY17" s="108">
        <f t="shared" si="69"/>
        <v>0</v>
      </c>
      <c r="HZ17" s="29" t="str">
        <f>IF('District M'!$B$22="","",IF($HX17&gt;=$HY17,"Pass",IF($HX17&gt;=($HY17-'District M'!$R$22-'District M'!$S$22),"Pass With Exemption(s)","Fail")))</f>
        <v/>
      </c>
      <c r="IA17" s="28">
        <f>'District M'!$P$22</f>
        <v>0</v>
      </c>
      <c r="IB17" s="108">
        <f t="shared" si="70"/>
        <v>0</v>
      </c>
      <c r="IC17" s="29" t="str">
        <f>IF('District M'!$B$22="","",IF($IA17&gt;=$IB17,"Pass",IF($IA17&gt;=($IB17-(('District M'!$R$22-'District M'!$S$22)/$IF17)),"Pass With Exemption(s)","Fail")))</f>
        <v/>
      </c>
      <c r="ID17" s="28">
        <f>'District M'!$R$22+'District M'!$S$22</f>
        <v>0</v>
      </c>
      <c r="IE17" s="28">
        <f>'District M'!$E$22</f>
        <v>0</v>
      </c>
      <c r="IF17" s="108">
        <f t="shared" si="71"/>
        <v>0</v>
      </c>
      <c r="IG17" s="28">
        <f>'District M'!$X$22</f>
        <v>0</v>
      </c>
      <c r="II17" s="28">
        <f>'District M'!$D$23</f>
        <v>0</v>
      </c>
      <c r="IJ17" s="108">
        <f t="shared" si="72"/>
        <v>0</v>
      </c>
      <c r="IK17" s="29" t="str">
        <f>IF('District M'!$B$23="","",IF($II17&gt;=$IJ17,"Pass",IF($II17&gt;=($IJ17-'District M'!$H$23-'District M'!$I$23),"Pass With Exemption(s)","Fail")))</f>
        <v/>
      </c>
      <c r="IL17" s="28">
        <f>'District M'!$F$23</f>
        <v>0</v>
      </c>
      <c r="IM17" s="108">
        <f t="shared" si="73"/>
        <v>0</v>
      </c>
      <c r="IN17" s="108">
        <f t="shared" si="74"/>
        <v>0</v>
      </c>
      <c r="IO17" s="29" t="str">
        <f>IF('District M'!$B$23="","",IF($IL17&gt;=$IM17,"Pass",IF($IL17&gt;=($IM17-(('District M'!$H$23-'District M'!$I$23)/$IN17)),"Pass With Exemption(s)","Fail")))</f>
        <v/>
      </c>
      <c r="IP17" s="28">
        <f>'District M'!$H$23+'District M'!$I$23</f>
        <v>0</v>
      </c>
      <c r="IQ17" s="28">
        <f>'District M'!$O$23</f>
        <v>0</v>
      </c>
      <c r="IR17" s="108">
        <f t="shared" si="75"/>
        <v>0</v>
      </c>
      <c r="IS17" s="29" t="str">
        <f>IF('District M'!$B$23="","",IF($IQ17&gt;=$IR17,"Pass",IF($IQ17&gt;=($IR17-'District M'!$R$23-'District M'!$S$23),"Pass With Exemption(s)","Fail")))</f>
        <v/>
      </c>
      <c r="IT17" s="28">
        <f>'District M'!$P$23</f>
        <v>0</v>
      </c>
      <c r="IU17" s="108">
        <f t="shared" si="76"/>
        <v>0</v>
      </c>
      <c r="IV17" s="29" t="str">
        <f>IF('District M'!$B$23="","",IF($IT17&gt;=$IU17,"Pass",IF($IT17&gt;=($IU17-(('District M'!$R$23-'District M'!$S$23)/$IY17)),"Pass With Exemption(s)","Fail")))</f>
        <v/>
      </c>
      <c r="IW17" s="28">
        <f>'District M'!$R$23+'District M'!$S$23</f>
        <v>0</v>
      </c>
      <c r="IX17" s="28">
        <f>'District M'!$E$23</f>
        <v>0</v>
      </c>
      <c r="IY17" s="108">
        <f t="shared" si="77"/>
        <v>0</v>
      </c>
      <c r="IZ17" s="28">
        <f>'District M'!$X$23</f>
        <v>0</v>
      </c>
      <c r="JB17" s="28">
        <f>'District M'!$D$24</f>
        <v>0</v>
      </c>
      <c r="JC17" s="108">
        <f t="shared" si="78"/>
        <v>0</v>
      </c>
      <c r="JD17" s="29" t="str">
        <f>IF('District M'!$B$24="","",IF($JB17&gt;=$JC17,"Pass",IF($JB17&gt;=($JB17-'District M'!$H$24-'District M'!$I$24),"Pass With Exemption(s)","Fail")))</f>
        <v/>
      </c>
      <c r="JE17" s="28">
        <f>'District M'!$F$24</f>
        <v>0</v>
      </c>
      <c r="JF17" s="108">
        <f t="shared" si="79"/>
        <v>0</v>
      </c>
      <c r="JG17" s="108">
        <f t="shared" si="80"/>
        <v>0</v>
      </c>
      <c r="JH17" s="29" t="str">
        <f>IF('District M'!$B$24="","",IF($JE17&gt;=$JF17,"Pass",IF($JE17&gt;=($JF17-(('District M'!$H$24-'District M'!$I$24)/$JG17)),"Pass With Exemption(s)","Fail")))</f>
        <v/>
      </c>
      <c r="JI17" s="28">
        <f>'District M'!$H$24+'District M'!$I$24</f>
        <v>0</v>
      </c>
      <c r="JJ17" s="28">
        <f>'District M'!$O$24</f>
        <v>0</v>
      </c>
      <c r="JK17" s="108">
        <f t="shared" si="81"/>
        <v>0</v>
      </c>
      <c r="JL17" s="29" t="str">
        <f>IF('District M'!$B$24="","",IF($JJ17&gt;=$JK17,"Pass",IF($JJ17&gt;=($JK17-'District M'!$R$24-'District M'!$S$24),"Pass With Exemption(s)","Fail")))</f>
        <v/>
      </c>
      <c r="JM17" s="28">
        <f>'District M'!$P$24</f>
        <v>0</v>
      </c>
      <c r="JN17" s="108">
        <f t="shared" si="82"/>
        <v>0</v>
      </c>
      <c r="JO17" s="29" t="str">
        <f>IF('District M'!$B$24="","",IF($JM17&gt;=$JN17,"Pass",IF($JM17&gt;=($JN17-(('District M'!$R$24-'District M'!$S$24)/$JR17)),"Pass With Exemption(s)","Fail")))</f>
        <v/>
      </c>
      <c r="JP17" s="28">
        <f>'District M'!$R$24+'District M'!$S$24</f>
        <v>0</v>
      </c>
      <c r="JQ17" s="28">
        <f>'District M'!$E$24</f>
        <v>0</v>
      </c>
      <c r="JR17" s="108">
        <f t="shared" si="83"/>
        <v>0</v>
      </c>
      <c r="JS17" s="28">
        <f>'District M'!$X$24</f>
        <v>0</v>
      </c>
      <c r="JU17" s="28">
        <f>'District M'!$D$25</f>
        <v>0</v>
      </c>
      <c r="JV17" s="108">
        <f t="shared" si="84"/>
        <v>0</v>
      </c>
      <c r="JW17" s="29" t="str">
        <f>IF('District M'!$B$25="","",IF($JU17&gt;=$JV17,"Pass",IF($JU17&gt;=($JV17-'District M'!$H$25-'District M'!$I$25),"Pass With Exemption(s)","Fail")))</f>
        <v/>
      </c>
      <c r="JX17" s="28">
        <f>'District M'!$F$25</f>
        <v>0</v>
      </c>
      <c r="JY17" s="108">
        <f t="shared" si="85"/>
        <v>0</v>
      </c>
      <c r="JZ17" s="108">
        <f t="shared" si="86"/>
        <v>0</v>
      </c>
      <c r="KA17" s="29" t="str">
        <f>IF('District M'!$B$25="","",IF($JX17&gt;=$JY17,"Pass",IF($JX17&gt;=($JY17-(('District M'!$H$25-'District M'!$I$25)/$JZ17)),"Pass With Exemption(s)","Fail")))</f>
        <v/>
      </c>
      <c r="KB17" s="28">
        <f>'District M'!$H$25+'District M'!$I$25</f>
        <v>0</v>
      </c>
      <c r="KC17" s="28">
        <f>'District M'!$O$25</f>
        <v>0</v>
      </c>
      <c r="KD17" s="108">
        <f t="shared" si="87"/>
        <v>0</v>
      </c>
      <c r="KE17" s="29" t="str">
        <f>IF('District M'!$B$25="","",IF($KC17&gt;=$KD17,"Pass",IF($KC17&gt;=($KD17-'District M'!$R$25-'District M'!$S$25),"Pass With Exemption(s)","Fail")))</f>
        <v/>
      </c>
      <c r="KF17" s="28">
        <f>'District M'!$P$25</f>
        <v>0</v>
      </c>
      <c r="KG17" s="108">
        <f t="shared" si="88"/>
        <v>0</v>
      </c>
      <c r="KH17" s="29" t="str">
        <f>IF('District M'!$B$25="","",IF($KF17&gt;=$KG17,"Pass",IF($KF17&gt;=($KG17-(('District M'!$R$25-'District M'!$S$25)/$KK17)),"Pass With Exemption(s)","Fail")))</f>
        <v/>
      </c>
      <c r="KI17" s="28">
        <f>'District M'!$R$25+'District M'!$S$25</f>
        <v>0</v>
      </c>
      <c r="KJ17" s="28">
        <f>'District M'!$E$25</f>
        <v>0</v>
      </c>
      <c r="KK17" s="108">
        <f t="shared" si="89"/>
        <v>0</v>
      </c>
      <c r="KL17" s="28">
        <f>'District M'!$X$25</f>
        <v>0</v>
      </c>
    </row>
    <row r="18" spans="1:298" x14ac:dyDescent="0.3">
      <c r="A18" s="30">
        <f>'District N'!$B$3</f>
        <v>0</v>
      </c>
      <c r="B18" s="28">
        <f>'District N'!$D$10</f>
        <v>0</v>
      </c>
      <c r="C18" s="29" t="str">
        <f>IF('District N'!$B$10="","",IF('District N'!$H$10&gt;0,"Pass With Exemption(s)","Pass"))</f>
        <v/>
      </c>
      <c r="D18" s="28">
        <f>'District N'!$F$10</f>
        <v>0</v>
      </c>
      <c r="E18" s="29" t="str">
        <f>IF('District N'!$B$10="","",IF('District N'!$H$10&gt;0,"Pass With Exemption(s)","Pass"))</f>
        <v/>
      </c>
      <c r="F18" s="28">
        <f>'District N'!$H$10+'District N'!$I$10</f>
        <v>0</v>
      </c>
      <c r="G18" s="28">
        <f>'District N'!$O$10</f>
        <v>0</v>
      </c>
      <c r="H18" s="29" t="str">
        <f>IF('District N'!$B$10="","",IF('District N'!$R$10&gt;0,"Pass With Exemption(s)","Pass"))</f>
        <v/>
      </c>
      <c r="I18" s="28">
        <f>'District N'!$P$10</f>
        <v>0</v>
      </c>
      <c r="J18" s="29" t="str">
        <f>IF('District N'!$B$10="","",IF('District N'!$R$10&gt;0,"Pass With Exemption(s)","Pass"))</f>
        <v/>
      </c>
      <c r="K18" s="28">
        <f>'District N'!$R$10+'District N'!$S$10</f>
        <v>0</v>
      </c>
      <c r="L18" s="28">
        <f>'District N'!$E$10</f>
        <v>0</v>
      </c>
      <c r="M18" s="28">
        <f>'District N'!$X$10</f>
        <v>0</v>
      </c>
      <c r="O18" s="28">
        <f>'District N'!$D$11</f>
        <v>0</v>
      </c>
      <c r="P18" s="108">
        <f t="shared" si="1"/>
        <v>0</v>
      </c>
      <c r="Q18" s="29" t="str">
        <f>IF('District N'!$B$11="","",IF($O18&gt;=$P18,"Pass",IF($O18&gt;=($P18-'District N'!$H$11-'District N'!$I$11),"Pass With Exemption(s)","Fail")))</f>
        <v/>
      </c>
      <c r="R18" s="28">
        <f>'District N'!$F$11</f>
        <v>0</v>
      </c>
      <c r="S18" s="108">
        <f t="shared" si="2"/>
        <v>0</v>
      </c>
      <c r="T18" s="108">
        <f t="shared" si="3"/>
        <v>0</v>
      </c>
      <c r="U18" s="29" t="str">
        <f>IF('District N'!$B$11="","",IF($R18&gt;=$S18,"Pass",IF($R18&gt;=($S18-(('District N'!$H$11-'District N'!$I$11)/$T18)),"Pass With Exemption(s)","Fail")))</f>
        <v/>
      </c>
      <c r="V18" s="28">
        <f>'District N'!$H$11+'District N'!$I$11</f>
        <v>0</v>
      </c>
      <c r="W18" s="28">
        <f>'District N'!$O$11</f>
        <v>0</v>
      </c>
      <c r="X18" s="108">
        <f t="shared" si="4"/>
        <v>0</v>
      </c>
      <c r="Y18" s="29" t="str">
        <f>IF('District N'!$B$11="","",IF($W18&gt;=$X18,"Pass",IF($W18&gt;=($X18-'District N'!$R$11-'District N'!$S$11),"Pass With Exemption(s)","Fail")))</f>
        <v/>
      </c>
      <c r="Z18" s="28">
        <f>'District N'!$P$11</f>
        <v>0</v>
      </c>
      <c r="AA18" s="108">
        <f t="shared" si="5"/>
        <v>0</v>
      </c>
      <c r="AB18" s="29" t="str">
        <f>IF('District N'!$B$11="","",IF($Z18&gt;=$AA18,"Pass",IF($Z18&gt;=($AA18-(('District N'!$R$11-'District N'!$S$11)/$AE18)),"Pass With Exemption(s)","Fail")))</f>
        <v/>
      </c>
      <c r="AC18" s="28">
        <f>'District N'!$R$11+'District N'!$S$11</f>
        <v>0</v>
      </c>
      <c r="AD18" s="28">
        <f>'District N'!$E$11</f>
        <v>0</v>
      </c>
      <c r="AE18" s="108">
        <f t="shared" si="6"/>
        <v>0</v>
      </c>
      <c r="AF18" s="28">
        <f>'District N'!$X$11</f>
        <v>0</v>
      </c>
      <c r="AH18" s="28">
        <f>'District N'!$D$12</f>
        <v>0</v>
      </c>
      <c r="AI18" s="108">
        <f t="shared" si="7"/>
        <v>0</v>
      </c>
      <c r="AJ18" s="29" t="str">
        <f>IF('District N'!$B$12="","",IF($AH18&gt;=$AI18,"Pass",IF($AH18&gt;=($AI18-'District N'!$H$12-'District N'!$I$12),"Pass With Exemption(s)","Fail")))</f>
        <v/>
      </c>
      <c r="AK18" s="28">
        <f>'District N'!$F$12</f>
        <v>0</v>
      </c>
      <c r="AL18" s="108">
        <f t="shared" si="8"/>
        <v>0</v>
      </c>
      <c r="AM18" s="108">
        <f t="shared" si="9"/>
        <v>0</v>
      </c>
      <c r="AN18" s="29" t="str">
        <f>IF('District N'!$B$12="","",IF($AK18&gt;=$AL18,"Pass",IF($AK18&gt;=($AL18-(('District N'!$H$12-'District N'!$I$12)/$AM18)),"Pass With Exemption(s)","Fail")))</f>
        <v/>
      </c>
      <c r="AO18" s="28">
        <f>'District N'!$H$12+'District N'!$I$12</f>
        <v>0</v>
      </c>
      <c r="AP18" s="28">
        <f>'District N'!$O$12</f>
        <v>0</v>
      </c>
      <c r="AQ18" s="108">
        <f t="shared" si="10"/>
        <v>0</v>
      </c>
      <c r="AR18" s="29" t="str">
        <f>IF('District N'!$B$12="","",IF($AP18&gt;=$AQ18,"Pass",IF($AP18&gt;=($AQ18-'District N'!$R$12-'District N'!$S$12),"Pass With Exemption(s)","Fail")))</f>
        <v/>
      </c>
      <c r="AS18" s="28">
        <f>'District N'!$P$12</f>
        <v>0</v>
      </c>
      <c r="AT18" s="108">
        <f t="shared" si="11"/>
        <v>0</v>
      </c>
      <c r="AU18" s="29" t="str">
        <f>IF('District N'!$B$12="","",IF($AS18&gt;=$AT18,"Pass",IF($AS18&gt;=($AT18-(('District N'!$R$12-'District N'!$S$12)/$AX18)),"Pass With Exemption(s)","Fail")))</f>
        <v/>
      </c>
      <c r="AV18" s="28">
        <f>'District N'!$R$12+'District N'!$S$12</f>
        <v>0</v>
      </c>
      <c r="AW18" s="28">
        <f>'District N'!$E$12</f>
        <v>0</v>
      </c>
      <c r="AX18" s="108">
        <f t="shared" si="12"/>
        <v>0</v>
      </c>
      <c r="AY18" s="28">
        <f>'District N'!$X$12</f>
        <v>0</v>
      </c>
      <c r="BA18" s="28">
        <f>'District N'!$D$13</f>
        <v>0</v>
      </c>
      <c r="BB18" s="108">
        <f t="shared" si="13"/>
        <v>0</v>
      </c>
      <c r="BC18" s="29" t="str">
        <f>IF('District N'!$B$13="","",IF($BA18&gt;=$BB18,"Pass",IF($BA18&gt;=($BB18-'District N'!$H$13-'District N'!$I$13),"Pass With Exemption(s)","Fail")))</f>
        <v/>
      </c>
      <c r="BD18" s="28">
        <f>'District N'!$F$13</f>
        <v>0</v>
      </c>
      <c r="BE18" s="108">
        <f t="shared" si="14"/>
        <v>0</v>
      </c>
      <c r="BF18" s="108">
        <f t="shared" si="15"/>
        <v>0</v>
      </c>
      <c r="BG18" s="29" t="str">
        <f>IF('District N'!$B$13="","",IF($BD18&gt;=$BE18,"Pass",IF($BD18&gt;=($BE18-(('District N'!$H$13-'District N'!$I$13)/$BF18)),"Pass With Exemption(s)","Fail")))</f>
        <v/>
      </c>
      <c r="BH18" s="28">
        <f>'District N'!$H$13+'District N'!$I$13</f>
        <v>0</v>
      </c>
      <c r="BI18" s="28">
        <f>'District N'!$O$13</f>
        <v>0</v>
      </c>
      <c r="BJ18" s="108">
        <f t="shared" si="16"/>
        <v>0</v>
      </c>
      <c r="BK18" s="29" t="str">
        <f>IF('District N'!$B$13="","",IF($BI18&gt;=$BJ18,"Pass",IF($BI18&gt;=($BJ18-'District N'!$R$13-'District N'!$S$13),"Pass With Exemption(s)","Fail")))</f>
        <v/>
      </c>
      <c r="BL18" s="28">
        <f>'District N'!$P$13</f>
        <v>0</v>
      </c>
      <c r="BM18" s="108">
        <f t="shared" si="17"/>
        <v>0</v>
      </c>
      <c r="BN18" s="29" t="str">
        <f>IF('District N'!$B$13="","",IF($BL18&gt;=$BM18,"Pass",IF($BL18&gt;=($BM18-(('District N'!$R$13-'District N'!$S$13)/$BQ18)),"Pass With Exemption(s)","Fail")))</f>
        <v/>
      </c>
      <c r="BO18" s="28">
        <f>'District N'!$R$13+'District N'!$S$13</f>
        <v>0</v>
      </c>
      <c r="BP18" s="28">
        <f>'District N'!$E$13</f>
        <v>0</v>
      </c>
      <c r="BQ18" s="108">
        <f t="shared" si="18"/>
        <v>0</v>
      </c>
      <c r="BR18" s="28">
        <f>'District N'!$X$13</f>
        <v>0</v>
      </c>
      <c r="BT18" s="28">
        <f>'District N'!$D$14</f>
        <v>0</v>
      </c>
      <c r="BU18" s="108">
        <f t="shared" si="19"/>
        <v>0</v>
      </c>
      <c r="BV18" s="29" t="str">
        <f>IF('District N'!$B$14="","",IF($BT18&gt;=$BU18,"Pass",IF($BT18&gt;=($BU18-'District N'!$H$14-'District N'!$I$14),"Pass With Exemption(s)","Fail")))</f>
        <v/>
      </c>
      <c r="BW18" s="28">
        <f>'District N'!$F$14</f>
        <v>0</v>
      </c>
      <c r="BX18" s="108">
        <f t="shared" si="20"/>
        <v>0</v>
      </c>
      <c r="BY18" s="108">
        <f t="shared" si="21"/>
        <v>0</v>
      </c>
      <c r="BZ18" s="29" t="str">
        <f>IF('District N'!$B$14="","",IF($BW18&gt;=$BX18,"Pass",IF($BW18&gt;=($BX18-(('District N'!$H$14-'District N'!$I$14)/$BY18)),"Pass With Exemption(s)","Fail")))</f>
        <v/>
      </c>
      <c r="CA18" s="28">
        <f>'District N'!$H$14+'District N'!$I$14</f>
        <v>0</v>
      </c>
      <c r="CB18" s="28">
        <f>'District N'!$O$14</f>
        <v>0</v>
      </c>
      <c r="CC18" s="108">
        <f t="shared" si="22"/>
        <v>0</v>
      </c>
      <c r="CD18" s="29" t="str">
        <f>IF('District N'!$B$14="","",IF($CB18&gt;=$CC18,"Pass",IF($CB18&gt;=($CC18-'District N'!$R$14-'District N'!$S$14),"Pass With Exemption(s)","Fail")))</f>
        <v/>
      </c>
      <c r="CE18" s="28">
        <f>'District N'!$P$14</f>
        <v>0</v>
      </c>
      <c r="CF18" s="108">
        <f t="shared" si="23"/>
        <v>0</v>
      </c>
      <c r="CG18" s="29" t="str">
        <f>IF('District N'!$B$14="","",IF($CE18&gt;=$CF18,"Pass",IF($CE18&gt;=($CF18-(('District N'!$R$14-'District N'!$S$14)/$CJ18)),"Pass With Exemption(s)","Fail")))</f>
        <v/>
      </c>
      <c r="CH18" s="28">
        <f>'District N'!$R$14+'District N'!$S$14</f>
        <v>0</v>
      </c>
      <c r="CI18" s="28">
        <f>'District N'!$E$14</f>
        <v>0</v>
      </c>
      <c r="CJ18" s="108">
        <f t="shared" si="24"/>
        <v>0</v>
      </c>
      <c r="CK18" s="28">
        <f>'District N'!$X$14</f>
        <v>0</v>
      </c>
      <c r="CM18" s="28">
        <f>'District N'!$D$15</f>
        <v>0</v>
      </c>
      <c r="CN18" s="108">
        <f t="shared" si="25"/>
        <v>0</v>
      </c>
      <c r="CO18" s="29" t="str">
        <f>IF('District N'!$B$15="","",IF($CM18&gt;=$CN18,"Pass",IF($CM18&gt;=($CN18-'District N'!$H$15-'District N'!$I$15),"Pass With Exemption(s)","Fail")))</f>
        <v/>
      </c>
      <c r="CP18" s="28">
        <f>'District N'!$F$15</f>
        <v>0</v>
      </c>
      <c r="CQ18" s="108">
        <f t="shared" si="26"/>
        <v>0</v>
      </c>
      <c r="CR18" s="108">
        <f t="shared" si="27"/>
        <v>0</v>
      </c>
      <c r="CS18" s="29" t="str">
        <f>IF('District N'!$B$15="","",IF($CP18&gt;=$CQ18,"Pass",IF($CP18&gt;=($CQ18-(('District N'!$H$15-'District N'!$I$15)/$CR18)),"Pass With Exemption(s)","Fail")))</f>
        <v/>
      </c>
      <c r="CT18" s="28">
        <f>'District N'!$H$15+'District N'!$I$15</f>
        <v>0</v>
      </c>
      <c r="CU18" s="28">
        <f>'District N'!$O$15</f>
        <v>0</v>
      </c>
      <c r="CV18" s="108">
        <f t="shared" si="28"/>
        <v>0</v>
      </c>
      <c r="CW18" s="29" t="str">
        <f>IF('District N'!$B$15="","",IF($CU18&gt;=$CV18,"Pass",IF($CU18&gt;=($CV18-'District N'!$R$15-'District N'!$S$15),"Pass With Exemption(s)","Fail")))</f>
        <v/>
      </c>
      <c r="CX18" s="28">
        <f>'District N'!$P$15</f>
        <v>0</v>
      </c>
      <c r="CY18" s="108">
        <f t="shared" si="29"/>
        <v>0</v>
      </c>
      <c r="CZ18" s="29" t="str">
        <f>IF('District N'!$B$15="","",IF($CX18&gt;=$CY18,"Pass",IF($CX18&gt;=($CY18-(('District N'!$R$15-'District N'!$S$15)/$DC18)),"Pass With Exemption(s)","Fail")))</f>
        <v/>
      </c>
      <c r="DA18" s="28">
        <f>'District N'!$R$15+'District N'!$S$15</f>
        <v>0</v>
      </c>
      <c r="DB18" s="28">
        <f>'District N'!$E$15</f>
        <v>0</v>
      </c>
      <c r="DC18" s="108">
        <f t="shared" si="30"/>
        <v>0</v>
      </c>
      <c r="DD18" s="28">
        <f>'District N'!$X$15</f>
        <v>0</v>
      </c>
      <c r="DF18" s="28">
        <f>'District N'!$D$16</f>
        <v>0</v>
      </c>
      <c r="DG18" s="108">
        <f t="shared" si="31"/>
        <v>0</v>
      </c>
      <c r="DH18" s="29" t="str">
        <f>IF('District N'!$B$16="","",IF($DF18&gt;=$DG18,"Pass",IF($DF18&gt;=($DG18-'District N'!$H$16-'District N'!$I$16),"Pass With Exemption(s)","Fail")))</f>
        <v/>
      </c>
      <c r="DI18" s="28">
        <f>'District N'!$F$16</f>
        <v>0</v>
      </c>
      <c r="DJ18" s="108">
        <f t="shared" si="32"/>
        <v>0</v>
      </c>
      <c r="DK18" s="108">
        <f t="shared" si="33"/>
        <v>0</v>
      </c>
      <c r="DL18" s="29" t="str">
        <f>IF('District N'!$B$16="","",IF($DI18&gt;=$DJ18,"Pass",IF($DI18&gt;=($DJ18-(('District N'!$H$16-'District N'!$I$16)/$DK18)),"Pass With Exemption(s)","Fail")))</f>
        <v/>
      </c>
      <c r="DM18" s="28">
        <f>'District N'!$H$16+'District N'!$I$16</f>
        <v>0</v>
      </c>
      <c r="DN18" s="28">
        <f>'District N'!$O$16</f>
        <v>0</v>
      </c>
      <c r="DO18" s="108">
        <f t="shared" si="34"/>
        <v>0</v>
      </c>
      <c r="DP18" s="29" t="str">
        <f>IF('District N'!$B$16="","",IF($DN18&gt;=$DO18,"Pass",IF($DN18&gt;=($DO18-'District N'!$R$16-'District N'!$S$16),"Pass With Exemption(s)","Fail")))</f>
        <v/>
      </c>
      <c r="DQ18" s="28">
        <f>'District N'!$P$16</f>
        <v>0</v>
      </c>
      <c r="DR18" s="108">
        <f t="shared" si="35"/>
        <v>0</v>
      </c>
      <c r="DS18" s="29" t="str">
        <f>IF('District N'!$B$16="","",IF($DQ18&gt;=$DR18,"Pass",IF($DQ18&gt;=($DR18-(('District N'!$R$16-'District N'!$S$16)/$DV18)),"Pass With Exemption(s)","Fail")))</f>
        <v/>
      </c>
      <c r="DT18" s="28">
        <f>'District N'!$R$16+'District N'!$S$16</f>
        <v>0</v>
      </c>
      <c r="DU18" s="28">
        <f>'District N'!$E$16</f>
        <v>0</v>
      </c>
      <c r="DV18" s="108">
        <f t="shared" si="36"/>
        <v>0</v>
      </c>
      <c r="DW18" s="28">
        <f>'District N'!$X$16</f>
        <v>0</v>
      </c>
      <c r="DY18" s="28">
        <f>'District N'!$D$17</f>
        <v>0</v>
      </c>
      <c r="DZ18" s="108">
        <f t="shared" si="37"/>
        <v>0</v>
      </c>
      <c r="EA18" s="29" t="str">
        <f>IF('District N'!$B$17="","",IF($DY18&gt;=$DZ18,"Pass",IF($DY18&gt;=($DZ18-'District N'!$H$17-'District N'!$I$17),"Pass With Exemption(s)","Fail")))</f>
        <v/>
      </c>
      <c r="EB18" s="28">
        <f>'District N'!$F$17</f>
        <v>0</v>
      </c>
      <c r="EC18" s="108">
        <f t="shared" si="38"/>
        <v>0</v>
      </c>
      <c r="ED18" s="108">
        <f t="shared" si="39"/>
        <v>0</v>
      </c>
      <c r="EE18" s="29" t="str">
        <f>IF('District N'!$B$17="","",IF($EB18&gt;=$EC18,"Pass",IF($EB18&gt;=($EC18-(('District N'!$H$17-'District N'!$I$17)/$ED18)),"Pass With Exemption(s)","Fail")))</f>
        <v/>
      </c>
      <c r="EF18" s="28">
        <f>'District N'!$H$17+'District N'!$I$17</f>
        <v>0</v>
      </c>
      <c r="EG18" s="28">
        <f>'District N'!$O$17</f>
        <v>0</v>
      </c>
      <c r="EH18" s="108">
        <f t="shared" si="40"/>
        <v>0</v>
      </c>
      <c r="EI18" s="29" t="str">
        <f>IF('District N'!$B$17="","",IF($EG18&gt;=$EH18,"Pass",IF($EG18&gt;=($EH18-'District N'!$R$17-'District N'!$S$17),"Pass With Exemption(s)","Fail")))</f>
        <v/>
      </c>
      <c r="EJ18" s="28">
        <f>'District N'!$P$17</f>
        <v>0</v>
      </c>
      <c r="EK18" s="108">
        <f t="shared" si="41"/>
        <v>0</v>
      </c>
      <c r="EL18" s="29" t="str">
        <f>IF('District N'!$B$17="","",IF($EJ18&gt;=$EK18,"Pass",IF($EJ18&gt;=($EK18-(('District N'!$R$17-'District N'!$S$17)/$EO18)),"Pass With Exemption(s)","Fail")))</f>
        <v/>
      </c>
      <c r="EM18" s="28">
        <f>'District N'!$R$17+'District N'!$S$17</f>
        <v>0</v>
      </c>
      <c r="EN18" s="28">
        <f>'District N'!$E$17</f>
        <v>0</v>
      </c>
      <c r="EO18" s="108">
        <f t="shared" si="42"/>
        <v>0</v>
      </c>
      <c r="EP18" s="28">
        <f>'District N'!$X$17</f>
        <v>0</v>
      </c>
      <c r="ER18" s="28">
        <f>'District N'!$D$18</f>
        <v>0</v>
      </c>
      <c r="ES18" s="108">
        <f t="shared" si="43"/>
        <v>0</v>
      </c>
      <c r="ET18" s="29" t="str">
        <f>IF('District N'!$B$18="","",IF($ER18&gt;=$ES18,"Pass",IF($ER18&gt;=($ES18-'District N'!$H$18-'District N'!$I$18),"Pass With Exemption(s)","Fail")))</f>
        <v/>
      </c>
      <c r="EU18" s="28">
        <f>'District N'!$F$18</f>
        <v>0</v>
      </c>
      <c r="EV18" s="108">
        <f t="shared" si="44"/>
        <v>0</v>
      </c>
      <c r="EW18" s="108">
        <f t="shared" si="45"/>
        <v>0</v>
      </c>
      <c r="EX18" s="29" t="str">
        <f>IF('District N'!$B$18="","",IF($EU18&gt;=$EV18,"Pass",IF($EU18&gt;=($EV18-(('District N'!$H$18-'District N'!$I$18)/$EW18)),"Pass With Exemption(s)","Fail")))</f>
        <v/>
      </c>
      <c r="EY18" s="28">
        <f>'District N'!$H$18+'District N'!$I$18</f>
        <v>0</v>
      </c>
      <c r="EZ18" s="28">
        <f>'District N'!$O$18</f>
        <v>0</v>
      </c>
      <c r="FA18" s="108">
        <f t="shared" si="46"/>
        <v>0</v>
      </c>
      <c r="FB18" s="29" t="str">
        <f>IF('District N'!$B$18="","",IF($EZ18&gt;=$FA18,"Pass",IF($EZ18&gt;=($FA18-'District N'!$R$18-'District N'!$S$18),"Pass With Exemption(s)","Fail")))</f>
        <v/>
      </c>
      <c r="FC18" s="28">
        <f>'District N'!$P$18</f>
        <v>0</v>
      </c>
      <c r="FD18" s="108">
        <f t="shared" si="47"/>
        <v>0</v>
      </c>
      <c r="FE18" s="29" t="str">
        <f>IF('District N'!$B$18="","",IF($FC18&gt;=$FD18,"Pass",IF($FC18&gt;=($FD18-(('District N'!$R$18-'District N'!$S$18)/$FH18)),"Pass With Exemption(s)","Fail")))</f>
        <v/>
      </c>
      <c r="FF18" s="28">
        <f>'District N'!$R$18+'District N'!$S$18</f>
        <v>0</v>
      </c>
      <c r="FG18" s="28">
        <f>'District N'!$E$18</f>
        <v>0</v>
      </c>
      <c r="FH18" s="108">
        <f t="shared" si="48"/>
        <v>0</v>
      </c>
      <c r="FI18" s="28">
        <f>'District N'!$X$18</f>
        <v>0</v>
      </c>
      <c r="FK18" s="28">
        <f>'District N'!$D$19</f>
        <v>0</v>
      </c>
      <c r="FL18" s="108">
        <f t="shared" si="49"/>
        <v>0</v>
      </c>
      <c r="FM18" s="29" t="str">
        <f>IF('District N'!$B$19="","",IF($FK18&gt;=$FL18,"Pass",IF($FK18&gt;=($FL18-'District N'!$H$19-'District N'!$I$19),"Pass With Exemption(s)","Fail")))</f>
        <v/>
      </c>
      <c r="FN18" s="28">
        <f>'District N'!$F$19</f>
        <v>0</v>
      </c>
      <c r="FO18" s="108">
        <f t="shared" si="50"/>
        <v>0</v>
      </c>
      <c r="FP18" s="108">
        <f t="shared" si="51"/>
        <v>0</v>
      </c>
      <c r="FQ18" s="29" t="str">
        <f>IF('District N'!$B$19="","",IF($FN18&gt;=$FO18,"Pass",IF($FN18&gt;=($FO18-(('District N'!$H$19-'District N'!$I$19)/$FP18)),"Pass With Exemption(s)","Fail")))</f>
        <v/>
      </c>
      <c r="FR18" s="28">
        <f>'District N'!$H$19+'District N'!$I$19</f>
        <v>0</v>
      </c>
      <c r="FS18" s="28">
        <f>'District N'!$O$19</f>
        <v>0</v>
      </c>
      <c r="FT18" s="108">
        <f t="shared" si="52"/>
        <v>0</v>
      </c>
      <c r="FU18" s="29" t="str">
        <f>IF('District N'!$B$19="","",IF($FS18&gt;=$FT18,"Pass",IF($FS18&gt;=($FT18-'District N'!$R$19-'District N'!$S$19),"Pass With Exemption(s)","Fail")))</f>
        <v/>
      </c>
      <c r="FV18" s="28">
        <f>'District N'!$P$19</f>
        <v>0</v>
      </c>
      <c r="FW18" s="108">
        <f t="shared" si="53"/>
        <v>0</v>
      </c>
      <c r="FX18" s="29" t="str">
        <f>IF('District N'!$B$19="","",IF($FV18&gt;=$FW18,"Pass",IF($FV18&gt;=($FW18-(('District N'!$R$19-'District N'!$S$19)/$GA18)),"Pass With Exemption(s)","Fail")))</f>
        <v/>
      </c>
      <c r="FY18" s="28">
        <f>'District N'!$R$19+'District N'!$S$19</f>
        <v>0</v>
      </c>
      <c r="FZ18" s="28">
        <f>'District N'!$E$19</f>
        <v>0</v>
      </c>
      <c r="GA18" s="108">
        <f t="shared" si="54"/>
        <v>0</v>
      </c>
      <c r="GB18" s="28">
        <f>'District N'!$X$19</f>
        <v>0</v>
      </c>
      <c r="GD18" s="28">
        <f>'District N'!$D$20</f>
        <v>0</v>
      </c>
      <c r="GE18" s="108">
        <f t="shared" si="55"/>
        <v>0</v>
      </c>
      <c r="GF18" s="29" t="str">
        <f>IF('District N'!$B$20="","",IF($GD18&gt;=$GE18,"Pass",IF($GD18&gt;=($GE18-'District N'!$H$20-'District N'!$I$20),"Pass With Exemption(s)","Fail")))</f>
        <v/>
      </c>
      <c r="GG18" s="28">
        <f>'District N'!$F$20</f>
        <v>0</v>
      </c>
      <c r="GH18" s="108">
        <f t="shared" si="56"/>
        <v>0</v>
      </c>
      <c r="GI18" s="108">
        <f t="shared" si="57"/>
        <v>0</v>
      </c>
      <c r="GJ18" s="29" t="str">
        <f>IF('District N'!$B$20="","",IF($GG18&gt;=$GH18,"Pass",IF($GG18&gt;=($GH18-(('District N'!$H$20-'District N'!$I$20)/$GI18)),"Pass With Exemption(s)","Fail")))</f>
        <v/>
      </c>
      <c r="GK18" s="28">
        <f>'District N'!$H$20+'District N'!$I$20</f>
        <v>0</v>
      </c>
      <c r="GL18" s="28">
        <f>'District N'!$O$20</f>
        <v>0</v>
      </c>
      <c r="GM18" s="108">
        <f t="shared" si="58"/>
        <v>0</v>
      </c>
      <c r="GN18" s="29" t="str">
        <f>IF('District N'!$B$20="","",IF($GL18&gt;=$GM18,"Pass",IF($GL18&gt;=($GM18-'District N'!$R$20-'District N'!$S$20),"Pass With Exemption(s)","Fail")))</f>
        <v/>
      </c>
      <c r="GO18" s="28">
        <f>'District N'!$P$20</f>
        <v>0</v>
      </c>
      <c r="GP18" s="108">
        <f t="shared" si="59"/>
        <v>0</v>
      </c>
      <c r="GQ18" s="29" t="str">
        <f>IF('District N'!$B$20="","",IF($GO18&gt;=$GP18,"Pass",IF($GO18&gt;=($GP18-(('District N'!$R$20-'District N'!$S$20)/$GT18)),"Pass With Exemption(s)","Fail")))</f>
        <v/>
      </c>
      <c r="GR18" s="28">
        <f>'District N'!$R$20+'District N'!$S$20</f>
        <v>0</v>
      </c>
      <c r="GS18" s="28">
        <f>'District N'!$E$20</f>
        <v>0</v>
      </c>
      <c r="GT18" s="108">
        <f t="shared" si="60"/>
        <v>0</v>
      </c>
      <c r="GU18" s="28">
        <f>'District N'!$X$20</f>
        <v>0</v>
      </c>
      <c r="GW18" s="28">
        <f>'District N'!$D$21</f>
        <v>0</v>
      </c>
      <c r="GX18" s="108">
        <f t="shared" si="61"/>
        <v>0</v>
      </c>
      <c r="GY18" s="29" t="str">
        <f>IF('District N'!$B$21="","",IF($GW18&gt;=$GX18,"Pass",IF($GW18&gt;=($GX18-'District N'!$H$21-'District N'!$I$21),"Pass With Exemption(s)","Fail")))</f>
        <v/>
      </c>
      <c r="GZ18" s="28">
        <f>'District N'!$F$21</f>
        <v>0</v>
      </c>
      <c r="HA18" s="108">
        <f t="shared" si="62"/>
        <v>0</v>
      </c>
      <c r="HB18" s="108">
        <f t="shared" si="0"/>
        <v>0</v>
      </c>
      <c r="HC18" s="29" t="str">
        <f>IF('District N'!$B$21="","",IF($GZ18&gt;=$HA18,"Pass",IF($GZ18&gt;=($HA18-(('District N'!$H$21-'District N'!$I$21)/$HB18)),"Pass With Exemption(s)","Fail")))</f>
        <v/>
      </c>
      <c r="HD18" s="28">
        <f>'District N'!$H$21+'District N'!$I$21</f>
        <v>0</v>
      </c>
      <c r="HE18" s="28">
        <f>'District N'!$O$21</f>
        <v>0</v>
      </c>
      <c r="HF18" s="108">
        <f t="shared" si="63"/>
        <v>0</v>
      </c>
      <c r="HG18" s="29" t="str">
        <f>IF('District N'!$B$21="","",IF($HE18&gt;=$HF18,"Pass",IF($HE18&gt;=($HF18-'District N'!$R$21-'District N'!$S$21),"Pass With Exemption(s)","Fail")))</f>
        <v/>
      </c>
      <c r="HH18" s="28">
        <f>'District N'!$P$21</f>
        <v>0</v>
      </c>
      <c r="HI18" s="108">
        <f t="shared" si="64"/>
        <v>0</v>
      </c>
      <c r="HJ18" s="29" t="str">
        <f>IF('District N'!$B$21="","",IF($HH18&gt;=$HI18,"Pass",IF($HH18&gt;=($HI18-(('District N'!$R$21-'District N'!$S$21)/$HM18)),"Pass With Exemption(s)","Fail")))</f>
        <v/>
      </c>
      <c r="HK18" s="28">
        <f>'District N'!$R$21+'District N'!$S$21</f>
        <v>0</v>
      </c>
      <c r="HL18" s="28">
        <f>'District N'!$E$21</f>
        <v>0</v>
      </c>
      <c r="HM18" s="108">
        <f t="shared" si="65"/>
        <v>0</v>
      </c>
      <c r="HN18" s="28">
        <f>'District N'!$X$21</f>
        <v>0</v>
      </c>
      <c r="HP18" s="28">
        <f>'District N'!$D$22</f>
        <v>0</v>
      </c>
      <c r="HQ18" s="108">
        <f t="shared" si="66"/>
        <v>0</v>
      </c>
      <c r="HR18" s="29" t="str">
        <f>IF('District N'!$B$22="","",IF($HP18&gt;=$HQ18,"Pass",IF($HP18&gt;=($HQ18-'District N'!$H$22-'District N'!$I$22),"Pass With Exemption(s)","Fail")))</f>
        <v/>
      </c>
      <c r="HS18" s="28">
        <f>'District N'!$F$22</f>
        <v>0</v>
      </c>
      <c r="HT18" s="108">
        <f t="shared" si="67"/>
        <v>0</v>
      </c>
      <c r="HU18" s="108">
        <f t="shared" si="68"/>
        <v>0</v>
      </c>
      <c r="HV18" s="29" t="str">
        <f>IF('District N'!$B$22="","",IF($HS18&gt;=$HT18,"Pass",IF($HS18&gt;=($HT18-(('District N'!$H$22-'District N'!$I$22)/$HU18)),"Pass With Exemption(s)","Fail")))</f>
        <v/>
      </c>
      <c r="HW18" s="28">
        <f>'District N'!$H$22+'District N'!$I$22</f>
        <v>0</v>
      </c>
      <c r="HX18" s="28">
        <f>'District N'!$O$22</f>
        <v>0</v>
      </c>
      <c r="HY18" s="108">
        <f t="shared" si="69"/>
        <v>0</v>
      </c>
      <c r="HZ18" s="29" t="str">
        <f>IF('District N'!$B$22="","",IF($HX18&gt;=$HY18,"Pass",IF($HX18&gt;=($HY18-'District N'!$R$22-'District N'!$S$22),"Pass With Exemption(s)","Fail")))</f>
        <v/>
      </c>
      <c r="IA18" s="28">
        <f>'District N'!$P$22</f>
        <v>0</v>
      </c>
      <c r="IB18" s="108">
        <f t="shared" si="70"/>
        <v>0</v>
      </c>
      <c r="IC18" s="29" t="str">
        <f>IF('District N'!$B$22="","",IF($IA18&gt;=$IB18,"Pass",IF($IA18&gt;=($IB18-(('District N'!$R$22-'District N'!$S$22)/$IF18)),"Pass With Exemption(s)","Fail")))</f>
        <v/>
      </c>
      <c r="ID18" s="28">
        <f>'District N'!$R$22+'District N'!$S$22</f>
        <v>0</v>
      </c>
      <c r="IE18" s="28">
        <f>'District N'!$E$22</f>
        <v>0</v>
      </c>
      <c r="IF18" s="108">
        <f t="shared" si="71"/>
        <v>0</v>
      </c>
      <c r="IG18" s="28">
        <f>'District N'!$X$22</f>
        <v>0</v>
      </c>
      <c r="II18" s="28">
        <f>'District N'!$D$23</f>
        <v>0</v>
      </c>
      <c r="IJ18" s="108">
        <f t="shared" si="72"/>
        <v>0</v>
      </c>
      <c r="IK18" s="29" t="str">
        <f>IF('District N'!$B$23="","",IF($II18&gt;=$IJ18,"Pass",IF($II18&gt;=($IJ18-'District N'!$H$23-'District N'!$I$23),"Pass With Exemption(s)","Fail")))</f>
        <v/>
      </c>
      <c r="IL18" s="28">
        <f>'District N'!$F$23</f>
        <v>0</v>
      </c>
      <c r="IM18" s="108">
        <f t="shared" si="73"/>
        <v>0</v>
      </c>
      <c r="IN18" s="108">
        <f t="shared" si="74"/>
        <v>0</v>
      </c>
      <c r="IO18" s="29" t="str">
        <f>IF('District N'!$B$23="","",IF($IL18&gt;=$IM18,"Pass",IF($IL18&gt;=($IM18-(('District N'!$H$23-'District N'!$I$23)/$IN18)),"Pass With Exemption(s)","Fail")))</f>
        <v/>
      </c>
      <c r="IP18" s="28">
        <f>'District N'!$H$23+'District N'!$I$23</f>
        <v>0</v>
      </c>
      <c r="IQ18" s="28">
        <f>'District N'!$O$23</f>
        <v>0</v>
      </c>
      <c r="IR18" s="108">
        <f t="shared" si="75"/>
        <v>0</v>
      </c>
      <c r="IS18" s="29" t="str">
        <f>IF('District N'!$B$23="","",IF($IQ18&gt;=$IR18,"Pass",IF($IQ18&gt;=($IR18-'District N'!$R$23-'District N'!$S$23),"Pass With Exemption(s)","Fail")))</f>
        <v/>
      </c>
      <c r="IT18" s="28">
        <f>'District N'!$P$23</f>
        <v>0</v>
      </c>
      <c r="IU18" s="108">
        <f t="shared" si="76"/>
        <v>0</v>
      </c>
      <c r="IV18" s="29" t="str">
        <f>IF('District N'!$B$23="","",IF($IT18&gt;=$IU18,"Pass",IF($IT18&gt;=($IU18-(('District N'!$R$23-'District N'!$S$23)/$IY18)),"Pass With Exemption(s)","Fail")))</f>
        <v/>
      </c>
      <c r="IW18" s="28">
        <f>'District N'!$R$23+'District N'!$S$23</f>
        <v>0</v>
      </c>
      <c r="IX18" s="28">
        <f>'District N'!$E$23</f>
        <v>0</v>
      </c>
      <c r="IY18" s="108">
        <f t="shared" si="77"/>
        <v>0</v>
      </c>
      <c r="IZ18" s="28">
        <f>'District N'!$X$23</f>
        <v>0</v>
      </c>
      <c r="JB18" s="28">
        <f>'District N'!$D$24</f>
        <v>0</v>
      </c>
      <c r="JC18" s="108">
        <f t="shared" si="78"/>
        <v>0</v>
      </c>
      <c r="JD18" s="29" t="str">
        <f>IF('District N'!$B$24="","",IF($JB18&gt;=$JC18,"Pass",IF($JB18&gt;=($JB18-'District N'!$H$24-'District N'!$I$24),"Pass With Exemption(s)","Fail")))</f>
        <v/>
      </c>
      <c r="JE18" s="28">
        <f>'District N'!$F$24</f>
        <v>0</v>
      </c>
      <c r="JF18" s="108">
        <f t="shared" si="79"/>
        <v>0</v>
      </c>
      <c r="JG18" s="108">
        <f t="shared" si="80"/>
        <v>0</v>
      </c>
      <c r="JH18" s="29" t="str">
        <f>IF('District N'!$B$24="","",IF($JE18&gt;=$JF18,"Pass",IF($JE18&gt;=($JF18-(('District N'!$H$24-'District N'!$I$24)/$JG18)),"Pass With Exemption(s)","Fail")))</f>
        <v/>
      </c>
      <c r="JI18" s="28">
        <f>'District N'!$H$24+'District N'!$I$24</f>
        <v>0</v>
      </c>
      <c r="JJ18" s="28">
        <f>'District N'!$O$24</f>
        <v>0</v>
      </c>
      <c r="JK18" s="108">
        <f t="shared" si="81"/>
        <v>0</v>
      </c>
      <c r="JL18" s="29" t="str">
        <f>IF('District N'!$B$24="","",IF($JJ18&gt;=$JK18,"Pass",IF($JJ18&gt;=($JK18-'District N'!$R$24-'District N'!$S$24),"Pass With Exemption(s)","Fail")))</f>
        <v/>
      </c>
      <c r="JM18" s="28">
        <f>'District N'!$P$24</f>
        <v>0</v>
      </c>
      <c r="JN18" s="108">
        <f t="shared" si="82"/>
        <v>0</v>
      </c>
      <c r="JO18" s="29" t="str">
        <f>IF('District N'!$B$24="","",IF($JM18&gt;=$JN18,"Pass",IF($JM18&gt;=($JN18-(('District N'!$R$24-'District N'!$S$24)/$JR18)),"Pass With Exemption(s)","Fail")))</f>
        <v/>
      </c>
      <c r="JP18" s="28">
        <f>'District N'!$R$24+'District N'!$S$24</f>
        <v>0</v>
      </c>
      <c r="JQ18" s="28">
        <f>'District N'!$E$24</f>
        <v>0</v>
      </c>
      <c r="JR18" s="108">
        <f t="shared" si="83"/>
        <v>0</v>
      </c>
      <c r="JS18" s="28">
        <f>'District N'!$X$24</f>
        <v>0</v>
      </c>
      <c r="JU18" s="28">
        <f>'District N'!$D$25</f>
        <v>0</v>
      </c>
      <c r="JV18" s="108">
        <f t="shared" si="84"/>
        <v>0</v>
      </c>
      <c r="JW18" s="29" t="str">
        <f>IF('District N'!$B$25="","",IF($JU18&gt;=$JV18,"Pass",IF($JU18&gt;=($JV18-'District N'!$H$25-'District N'!$I$25),"Pass With Exemption(s)","Fail")))</f>
        <v/>
      </c>
      <c r="JX18" s="28">
        <f>'District N'!$F$25</f>
        <v>0</v>
      </c>
      <c r="JY18" s="108">
        <f t="shared" si="85"/>
        <v>0</v>
      </c>
      <c r="JZ18" s="108">
        <f t="shared" si="86"/>
        <v>0</v>
      </c>
      <c r="KA18" s="29" t="str">
        <f>IF('District N'!$B$25="","",IF($JX18&gt;=$JY18,"Pass",IF($JX18&gt;=($JY18-(('District N'!$H$25-'District N'!$I$25)/$JZ18)),"Pass With Exemption(s)","Fail")))</f>
        <v/>
      </c>
      <c r="KB18" s="28">
        <f>'District N'!$H$25+'District N'!$I$25</f>
        <v>0</v>
      </c>
      <c r="KC18" s="28">
        <f>'District N'!$O$25</f>
        <v>0</v>
      </c>
      <c r="KD18" s="108">
        <f t="shared" si="87"/>
        <v>0</v>
      </c>
      <c r="KE18" s="29" t="str">
        <f>IF('District N'!$B$25="","",IF($KC18&gt;=$KD18,"Pass",IF($KC18&gt;=($KD18-'District N'!$R$25-'District N'!$S$25),"Pass With Exemption(s)","Fail")))</f>
        <v/>
      </c>
      <c r="KF18" s="28">
        <f>'District N'!$P$25</f>
        <v>0</v>
      </c>
      <c r="KG18" s="108">
        <f t="shared" si="88"/>
        <v>0</v>
      </c>
      <c r="KH18" s="29" t="str">
        <f>IF('District N'!$B$25="","",IF($KF18&gt;=$KG18,"Pass",IF($KF18&gt;=($KG18-(('District N'!$R$25-'District N'!$S$25)/$KK18)),"Pass With Exemption(s)","Fail")))</f>
        <v/>
      </c>
      <c r="KI18" s="28">
        <f>'District N'!$R$25+'District N'!$S$25</f>
        <v>0</v>
      </c>
      <c r="KJ18" s="28">
        <f>'District N'!$E$25</f>
        <v>0</v>
      </c>
      <c r="KK18" s="108">
        <f t="shared" si="89"/>
        <v>0</v>
      </c>
      <c r="KL18" s="28">
        <f>'District N'!$X$25</f>
        <v>0</v>
      </c>
    </row>
    <row r="19" spans="1:298" x14ac:dyDescent="0.3">
      <c r="A19" s="30">
        <f>'District O'!$B$3</f>
        <v>0</v>
      </c>
      <c r="B19" s="28">
        <f>'District O'!$D$10</f>
        <v>0</v>
      </c>
      <c r="C19" s="29" t="str">
        <f>IF('District O'!$B$10="","",IF('District O'!$H$10&gt;0,"Pass With Exemption(s)","Pass"))</f>
        <v/>
      </c>
      <c r="D19" s="28">
        <f>'District O'!$F$10</f>
        <v>0</v>
      </c>
      <c r="E19" s="29" t="str">
        <f>IF('District O'!$B$10="","",IF('District O'!$H$10&gt;0,"Pass With Exemption(s)","Pass"))</f>
        <v/>
      </c>
      <c r="F19" s="28">
        <f>'District O'!$H$10+'District O'!$I$10</f>
        <v>0</v>
      </c>
      <c r="G19" s="28">
        <f>'District O'!$O$10</f>
        <v>0</v>
      </c>
      <c r="H19" s="29" t="str">
        <f>IF('District O'!$B$10="","",IF('District O'!$R$10&gt;0,"Pass With Exemption(s)","Pass"))</f>
        <v/>
      </c>
      <c r="I19" s="28">
        <f>'District O'!$P$10</f>
        <v>0</v>
      </c>
      <c r="J19" s="29" t="str">
        <f>IF('District O'!$B$10="","",IF('District O'!$R$10&gt;0,"Pass With Exemption(s)","Pass"))</f>
        <v/>
      </c>
      <c r="K19" s="28">
        <f>'District O'!$R$10+'District O'!$S$10</f>
        <v>0</v>
      </c>
      <c r="L19" s="28">
        <f>'District O'!$E$10</f>
        <v>0</v>
      </c>
      <c r="M19" s="28">
        <f>'District O'!$X$10</f>
        <v>0</v>
      </c>
      <c r="O19" s="28">
        <f>'District O'!$D$11</f>
        <v>0</v>
      </c>
      <c r="P19" s="108">
        <f t="shared" si="1"/>
        <v>0</v>
      </c>
      <c r="Q19" s="29" t="str">
        <f>IF('District O'!$B$11="","",IF($O19&gt;=$P19,"Pass",IF($O19&gt;=($P19-'District O'!$H$11-'District O'!$I$11),"Pass With Exemption(s)","Fail")))</f>
        <v/>
      </c>
      <c r="R19" s="28">
        <f>'District O'!$F$11</f>
        <v>0</v>
      </c>
      <c r="S19" s="108">
        <f t="shared" si="2"/>
        <v>0</v>
      </c>
      <c r="T19" s="108">
        <f t="shared" si="3"/>
        <v>0</v>
      </c>
      <c r="U19" s="29" t="str">
        <f>IF('District O'!$B$11="","",IF($R19&gt;=$S19,"Pass",IF($R19&gt;=($S19-(('District O'!$H$11-'District O'!$I$11)/$T19)),"Pass With Exemption(s)","Fail")))</f>
        <v/>
      </c>
      <c r="V19" s="28">
        <f>'District O'!$H$11+'District O'!$I$11</f>
        <v>0</v>
      </c>
      <c r="W19" s="28">
        <f>'District O'!$O$11</f>
        <v>0</v>
      </c>
      <c r="X19" s="108">
        <f t="shared" si="4"/>
        <v>0</v>
      </c>
      <c r="Y19" s="29" t="str">
        <f>IF('District O'!$B$11="","",IF($W19&gt;=$X19,"Pass",IF($W19&gt;=($X19-'District O'!$R$11-'District O'!$S$11),"Pass With Exemption(s)","Fail")))</f>
        <v/>
      </c>
      <c r="Z19" s="28">
        <f>'District O'!$P$11</f>
        <v>0</v>
      </c>
      <c r="AA19" s="108">
        <f t="shared" si="5"/>
        <v>0</v>
      </c>
      <c r="AB19" s="29" t="str">
        <f>IF('District O'!$B$11="","",IF($Z19&gt;=$AA19,"Pass",IF($Z19&gt;=($AA19-(('District O'!$R$11-'District O'!$S$11)/$AE19)),"Pass With Exemption(s)","Fail")))</f>
        <v/>
      </c>
      <c r="AC19" s="28">
        <f>'District O'!$R$11+'District O'!$S$11</f>
        <v>0</v>
      </c>
      <c r="AD19" s="28">
        <f>'District O'!$E$11</f>
        <v>0</v>
      </c>
      <c r="AE19" s="108">
        <f t="shared" si="6"/>
        <v>0</v>
      </c>
      <c r="AF19" s="28">
        <f>'District O'!$X$11</f>
        <v>0</v>
      </c>
      <c r="AH19" s="28">
        <f>'District O'!$D$12</f>
        <v>0</v>
      </c>
      <c r="AI19" s="108">
        <f t="shared" si="7"/>
        <v>0</v>
      </c>
      <c r="AJ19" s="29" t="str">
        <f>IF('District O'!$B$12="","",IF($AH19&gt;=$AI19,"Pass",IF($AH19&gt;=($AI19-'District O'!$H$12-'District O'!$I$12),"Pass With Exemption(s)","Fail")))</f>
        <v/>
      </c>
      <c r="AK19" s="28">
        <f>'District O'!$F$12</f>
        <v>0</v>
      </c>
      <c r="AL19" s="108">
        <f t="shared" si="8"/>
        <v>0</v>
      </c>
      <c r="AM19" s="108">
        <f t="shared" si="9"/>
        <v>0</v>
      </c>
      <c r="AN19" s="29" t="str">
        <f>IF('District O'!$B$12="","",IF($AK19&gt;=$AL19,"Pass",IF($AK19&gt;=($AL19-(('District O'!$H$12-'District O'!$I$12)/$AM19)),"Pass With Exemption(s)","Fail")))</f>
        <v/>
      </c>
      <c r="AO19" s="28">
        <f>'District O'!$H$12+'District O'!$I$12</f>
        <v>0</v>
      </c>
      <c r="AP19" s="28">
        <f>'District O'!$O$12</f>
        <v>0</v>
      </c>
      <c r="AQ19" s="108">
        <f t="shared" si="10"/>
        <v>0</v>
      </c>
      <c r="AR19" s="29" t="str">
        <f>IF('District O'!$B$12="","",IF($AP19&gt;=$AQ19,"Pass",IF($AP19&gt;=($AQ19-'District O'!$R$12-'District O'!$S$12),"Pass With Exemption(s)","Fail")))</f>
        <v/>
      </c>
      <c r="AS19" s="28">
        <f>'District O'!$P$12</f>
        <v>0</v>
      </c>
      <c r="AT19" s="108">
        <f t="shared" si="11"/>
        <v>0</v>
      </c>
      <c r="AU19" s="29" t="str">
        <f>IF('District O'!$B$12="","",IF($AS19&gt;=$AT19,"Pass",IF($AS19&gt;=($AT19-(('District O'!$R$12-'District O'!$S$12)/$AX19)),"Pass With Exemption(s)","Fail")))</f>
        <v/>
      </c>
      <c r="AV19" s="28">
        <f>'District O'!$R$12+'District O'!$S$12</f>
        <v>0</v>
      </c>
      <c r="AW19" s="28">
        <f>'District O'!$E$12</f>
        <v>0</v>
      </c>
      <c r="AX19" s="108">
        <f t="shared" si="12"/>
        <v>0</v>
      </c>
      <c r="AY19" s="28">
        <f>'District O'!$X$12</f>
        <v>0</v>
      </c>
      <c r="BA19" s="28">
        <f>'District O'!$D$13</f>
        <v>0</v>
      </c>
      <c r="BB19" s="108">
        <f t="shared" si="13"/>
        <v>0</v>
      </c>
      <c r="BC19" s="29" t="str">
        <f>IF('District O'!$B$13="","",IF($BA19&gt;=$BB19,"Pass",IF($BA19&gt;=($BB19-'District O'!$H$13-'District O'!$I$13),"Pass With Exemption(s)","Fail")))</f>
        <v/>
      </c>
      <c r="BD19" s="28">
        <f>'District O'!$F$13</f>
        <v>0</v>
      </c>
      <c r="BE19" s="108">
        <f t="shared" si="14"/>
        <v>0</v>
      </c>
      <c r="BF19" s="108">
        <f t="shared" si="15"/>
        <v>0</v>
      </c>
      <c r="BG19" s="29" t="str">
        <f>IF('District O'!$B$13="","",IF($BD19&gt;=$BE19,"Pass",IF($BD19&gt;=($BE19-(('District O'!$H$13-'District O'!$I$13)/$BF19)),"Pass With Exemption(s)","Fail")))</f>
        <v/>
      </c>
      <c r="BH19" s="28">
        <f>'District O'!$H$13+'District O'!$I$13</f>
        <v>0</v>
      </c>
      <c r="BI19" s="28">
        <f>'District O'!$O$13</f>
        <v>0</v>
      </c>
      <c r="BJ19" s="108">
        <f t="shared" si="16"/>
        <v>0</v>
      </c>
      <c r="BK19" s="29" t="str">
        <f>IF('District O'!$B$13="","",IF($BI19&gt;=$BJ19,"Pass",IF($BI19&gt;=($BJ19-'District O'!$R$13-'District O'!$S$13),"Pass With Exemption(s)","Fail")))</f>
        <v/>
      </c>
      <c r="BL19" s="28">
        <f>'District O'!$P$13</f>
        <v>0</v>
      </c>
      <c r="BM19" s="108">
        <f t="shared" si="17"/>
        <v>0</v>
      </c>
      <c r="BN19" s="29" t="str">
        <f>IF('District O'!$B$13="","",IF($BL19&gt;=$BM19,"Pass",IF($BL19&gt;=($BM19-(('District O'!$R$13-'District O'!$S$13)/$BQ19)),"Pass With Exemption(s)","Fail")))</f>
        <v/>
      </c>
      <c r="BO19" s="28">
        <f>'District O'!$R$13+'District O'!$S$13</f>
        <v>0</v>
      </c>
      <c r="BP19" s="28">
        <f>'District O'!$E$13</f>
        <v>0</v>
      </c>
      <c r="BQ19" s="108">
        <f t="shared" si="18"/>
        <v>0</v>
      </c>
      <c r="BR19" s="28">
        <f>'District O'!$X$13</f>
        <v>0</v>
      </c>
      <c r="BT19" s="28">
        <f>'District O'!$D$14</f>
        <v>0</v>
      </c>
      <c r="BU19" s="108">
        <f t="shared" si="19"/>
        <v>0</v>
      </c>
      <c r="BV19" s="29" t="str">
        <f>IF('District O'!$B$14="","",IF($BT19&gt;=$BU19,"Pass",IF($BT19&gt;=($BU19-'District O'!$H$14-'District O'!$I$14),"Pass With Exemption(s)","Fail")))</f>
        <v/>
      </c>
      <c r="BW19" s="28">
        <f>'District O'!$F$14</f>
        <v>0</v>
      </c>
      <c r="BX19" s="108">
        <f t="shared" si="20"/>
        <v>0</v>
      </c>
      <c r="BY19" s="108">
        <f t="shared" si="21"/>
        <v>0</v>
      </c>
      <c r="BZ19" s="29" t="str">
        <f>IF('District O'!$B$14="","",IF($BW19&gt;=$BX19,"Pass",IF($BW19&gt;=($BX19-(('District O'!$H$14-'District O'!$I$14)/$BY19)),"Pass With Exemption(s)","Fail")))</f>
        <v/>
      </c>
      <c r="CA19" s="28">
        <f>'District O'!$H$14+'District O'!$I$14</f>
        <v>0</v>
      </c>
      <c r="CB19" s="28">
        <f>'District O'!$O$14</f>
        <v>0</v>
      </c>
      <c r="CC19" s="108">
        <f t="shared" si="22"/>
        <v>0</v>
      </c>
      <c r="CD19" s="29" t="str">
        <f>IF('District O'!$B$14="","",IF($CB19&gt;=$CC19,"Pass",IF($CB19&gt;=($CC19-'District O'!$R$14-'District O'!$S$14),"Pass With Exemption(s)","Fail")))</f>
        <v/>
      </c>
      <c r="CE19" s="28">
        <f>'District O'!$P$14</f>
        <v>0</v>
      </c>
      <c r="CF19" s="108">
        <f t="shared" si="23"/>
        <v>0</v>
      </c>
      <c r="CG19" s="29" t="str">
        <f>IF('District O'!$B$14="","",IF($CE19&gt;=$CF19,"Pass",IF($CE19&gt;=($CF19-(('District O'!$R$14-'District O'!$S$14)/$CJ19)),"Pass With Exemption(s)","Fail")))</f>
        <v/>
      </c>
      <c r="CH19" s="28">
        <f>'District O'!$R$14+'District O'!$S$14</f>
        <v>0</v>
      </c>
      <c r="CI19" s="28">
        <f>'District O'!$E$14</f>
        <v>0</v>
      </c>
      <c r="CJ19" s="108">
        <f t="shared" si="24"/>
        <v>0</v>
      </c>
      <c r="CK19" s="28">
        <f>'District O'!$X$14</f>
        <v>0</v>
      </c>
      <c r="CM19" s="28">
        <f>'District O'!$D$15</f>
        <v>0</v>
      </c>
      <c r="CN19" s="108">
        <f t="shared" si="25"/>
        <v>0</v>
      </c>
      <c r="CO19" s="29" t="str">
        <f>IF('District O'!$B$15="","",IF($CM19&gt;=$CN19,"Pass",IF($CM19&gt;=($CN19-'District O'!$H$15-'District O'!$I$15),"Pass With Exemption(s)","Fail")))</f>
        <v/>
      </c>
      <c r="CP19" s="28">
        <f>'District O'!$F$15</f>
        <v>0</v>
      </c>
      <c r="CQ19" s="108">
        <f t="shared" si="26"/>
        <v>0</v>
      </c>
      <c r="CR19" s="108">
        <f t="shared" si="27"/>
        <v>0</v>
      </c>
      <c r="CS19" s="29" t="str">
        <f>IF('District O'!$B$15="","",IF($CP19&gt;=$CQ19,"Pass",IF($CP19&gt;=($CQ19-(('District O'!$H$15-'District O'!$I$15)/$CR19)),"Pass With Exemption(s)","Fail")))</f>
        <v/>
      </c>
      <c r="CT19" s="28">
        <f>'District O'!$H$15+'District O'!$I$15</f>
        <v>0</v>
      </c>
      <c r="CU19" s="28">
        <f>'District O'!$O$15</f>
        <v>0</v>
      </c>
      <c r="CV19" s="108">
        <f t="shared" si="28"/>
        <v>0</v>
      </c>
      <c r="CW19" s="29" t="str">
        <f>IF('District O'!$B$15="","",IF($CU19&gt;=$CV19,"Pass",IF($CU19&gt;=($CV19-'District O'!$R$15-'District O'!$S$15),"Pass With Exemption(s)","Fail")))</f>
        <v/>
      </c>
      <c r="CX19" s="28">
        <f>'District O'!$P$15</f>
        <v>0</v>
      </c>
      <c r="CY19" s="108">
        <f t="shared" si="29"/>
        <v>0</v>
      </c>
      <c r="CZ19" s="29" t="str">
        <f>IF('District O'!$B$15="","",IF($CX19&gt;=$CY19,"Pass",IF($CX19&gt;=($CY19-(('District O'!$R$15-'District O'!$S$15)/$DC19)),"Pass With Exemption(s)","Fail")))</f>
        <v/>
      </c>
      <c r="DA19" s="28">
        <f>'District O'!$R$15+'District O'!$S$15</f>
        <v>0</v>
      </c>
      <c r="DB19" s="28">
        <f>'District O'!$E$15</f>
        <v>0</v>
      </c>
      <c r="DC19" s="108">
        <f t="shared" si="30"/>
        <v>0</v>
      </c>
      <c r="DD19" s="28">
        <f>'District O'!$X$15</f>
        <v>0</v>
      </c>
      <c r="DF19" s="28">
        <f>'District O'!$D$16</f>
        <v>0</v>
      </c>
      <c r="DG19" s="108">
        <f t="shared" si="31"/>
        <v>0</v>
      </c>
      <c r="DH19" s="29" t="str">
        <f>IF('District O'!$B$16="","",IF($DF19&gt;=$DG19,"Pass",IF($DF19&gt;=($DG19-'District O'!$H$16-'District O'!$I$16),"Pass With Exemption(s)","Fail")))</f>
        <v/>
      </c>
      <c r="DI19" s="28">
        <f>'District O'!$F$16</f>
        <v>0</v>
      </c>
      <c r="DJ19" s="108">
        <f t="shared" si="32"/>
        <v>0</v>
      </c>
      <c r="DK19" s="108">
        <f t="shared" si="33"/>
        <v>0</v>
      </c>
      <c r="DL19" s="29" t="str">
        <f>IF('District O'!$B$16="","",IF($DI19&gt;=$DJ19,"Pass",IF($DI19&gt;=($DJ19-(('District O'!$H$16-'District O'!$I$16)/$DK19)),"Pass With Exemption(s)","Fail")))</f>
        <v/>
      </c>
      <c r="DM19" s="28">
        <f>'District O'!$H$16+'District O'!$I$16</f>
        <v>0</v>
      </c>
      <c r="DN19" s="28">
        <f>'District O'!$O$16</f>
        <v>0</v>
      </c>
      <c r="DO19" s="108">
        <f t="shared" si="34"/>
        <v>0</v>
      </c>
      <c r="DP19" s="29" t="str">
        <f>IF('District O'!$B$16="","",IF($DN19&gt;=$DO19,"Pass",IF($DN19&gt;=($DO19-'District O'!$R$16-'District O'!$S$16),"Pass With Exemption(s)","Fail")))</f>
        <v/>
      </c>
      <c r="DQ19" s="28">
        <f>'District O'!$P$16</f>
        <v>0</v>
      </c>
      <c r="DR19" s="108">
        <f t="shared" si="35"/>
        <v>0</v>
      </c>
      <c r="DS19" s="29" t="str">
        <f>IF('District O'!$B$16="","",IF($DQ19&gt;=$DR19,"Pass",IF($DQ19&gt;=($DR19-(('District O'!$R$16-'District O'!$S$16)/$DV19)),"Pass With Exemption(s)","Fail")))</f>
        <v/>
      </c>
      <c r="DT19" s="28">
        <f>'District O'!$R$16+'District O'!$S$16</f>
        <v>0</v>
      </c>
      <c r="DU19" s="28">
        <f>'District O'!$E$16</f>
        <v>0</v>
      </c>
      <c r="DV19" s="108">
        <f t="shared" si="36"/>
        <v>0</v>
      </c>
      <c r="DW19" s="28">
        <f>'District O'!$X$16</f>
        <v>0</v>
      </c>
      <c r="DY19" s="28">
        <f>'District O'!$D$17</f>
        <v>0</v>
      </c>
      <c r="DZ19" s="108">
        <f t="shared" si="37"/>
        <v>0</v>
      </c>
      <c r="EA19" s="29" t="str">
        <f>IF('District O'!$B$17="","",IF($DY19&gt;=$DZ19,"Pass",IF($DY19&gt;=($DZ19-'District O'!$H$17-'District O'!$I$17),"Pass With Exemption(s)","Fail")))</f>
        <v/>
      </c>
      <c r="EB19" s="28">
        <f>'District O'!$F$17</f>
        <v>0</v>
      </c>
      <c r="EC19" s="108">
        <f t="shared" si="38"/>
        <v>0</v>
      </c>
      <c r="ED19" s="108">
        <f t="shared" si="39"/>
        <v>0</v>
      </c>
      <c r="EE19" s="29" t="str">
        <f>IF('District O'!$B$17="","",IF($EB19&gt;=$EC19,"Pass",IF($EB19&gt;=($EC19-(('District O'!$H$17-'District O'!$I$17)/$ED19)),"Pass With Exemption(s)","Fail")))</f>
        <v/>
      </c>
      <c r="EF19" s="28">
        <f>'District O'!$H$17+'District O'!$I$17</f>
        <v>0</v>
      </c>
      <c r="EG19" s="28">
        <f>'District O'!$O$17</f>
        <v>0</v>
      </c>
      <c r="EH19" s="108">
        <f t="shared" si="40"/>
        <v>0</v>
      </c>
      <c r="EI19" s="29" t="str">
        <f>IF('District O'!$B$17="","",IF($EG19&gt;=$EH19,"Pass",IF($EG19&gt;=($EH19-'District O'!$R$17-'District O'!$S$17),"Pass With Exemption(s)","Fail")))</f>
        <v/>
      </c>
      <c r="EJ19" s="28">
        <f>'District O'!$P$17</f>
        <v>0</v>
      </c>
      <c r="EK19" s="108">
        <f t="shared" si="41"/>
        <v>0</v>
      </c>
      <c r="EL19" s="29" t="str">
        <f>IF('District O'!$B$17="","",IF($EJ19&gt;=$EK19,"Pass",IF($EJ19&gt;=($EK19-(('District O'!$R$17-'District O'!$S$17)/$EO19)),"Pass With Exemption(s)","Fail")))</f>
        <v/>
      </c>
      <c r="EM19" s="28">
        <f>'District O'!$R$17+'District O'!$S$17</f>
        <v>0</v>
      </c>
      <c r="EN19" s="28">
        <f>'District O'!$E$17</f>
        <v>0</v>
      </c>
      <c r="EO19" s="108">
        <f t="shared" si="42"/>
        <v>0</v>
      </c>
      <c r="EP19" s="28">
        <f>'District O'!$X$17</f>
        <v>0</v>
      </c>
      <c r="ER19" s="28">
        <f>'District O'!$D$18</f>
        <v>0</v>
      </c>
      <c r="ES19" s="108">
        <f t="shared" si="43"/>
        <v>0</v>
      </c>
      <c r="ET19" s="29" t="str">
        <f>IF('District O'!$B$18="","",IF($ER19&gt;=$ES19,"Pass",IF($ER19&gt;=($ES19-'District O'!$H$18-'District O'!$I$18),"Pass With Exemption(s)","Fail")))</f>
        <v/>
      </c>
      <c r="EU19" s="28">
        <f>'District O'!$F$18</f>
        <v>0</v>
      </c>
      <c r="EV19" s="108">
        <f t="shared" si="44"/>
        <v>0</v>
      </c>
      <c r="EW19" s="108">
        <f t="shared" si="45"/>
        <v>0</v>
      </c>
      <c r="EX19" s="29" t="str">
        <f>IF('District O'!$B$18="","",IF($EU19&gt;=$EV19,"Pass",IF($EU19&gt;=($EV19-(('District O'!$H$18-'District O'!$I$18)/$EW19)),"Pass With Exemption(s)","Fail")))</f>
        <v/>
      </c>
      <c r="EY19" s="28">
        <f>'District O'!$H$18+'District O'!$I$18</f>
        <v>0</v>
      </c>
      <c r="EZ19" s="28">
        <f>'District O'!$O$18</f>
        <v>0</v>
      </c>
      <c r="FA19" s="108">
        <f t="shared" si="46"/>
        <v>0</v>
      </c>
      <c r="FB19" s="29" t="str">
        <f>IF('District O'!$B$18="","",IF($EZ19&gt;=$FA19,"Pass",IF($EZ19&gt;=($FA19-'District O'!$R$18-'District O'!$S$18),"Pass With Exemption(s)","Fail")))</f>
        <v/>
      </c>
      <c r="FC19" s="28">
        <f>'District O'!$P$18</f>
        <v>0</v>
      </c>
      <c r="FD19" s="108">
        <f t="shared" si="47"/>
        <v>0</v>
      </c>
      <c r="FE19" s="29" t="str">
        <f>IF('District O'!$B$18="","",IF($FC19&gt;=$FD19,"Pass",IF($FC19&gt;=($FD19-(('District O'!$R$18-'District O'!$S$18)/$FH19)),"Pass With Exemption(s)","Fail")))</f>
        <v/>
      </c>
      <c r="FF19" s="28">
        <f>'District O'!$R$18+'District O'!$S$18</f>
        <v>0</v>
      </c>
      <c r="FG19" s="28">
        <f>'District O'!$E$18</f>
        <v>0</v>
      </c>
      <c r="FH19" s="108">
        <f t="shared" si="48"/>
        <v>0</v>
      </c>
      <c r="FI19" s="28">
        <f>'District O'!$X$18</f>
        <v>0</v>
      </c>
      <c r="FK19" s="28">
        <f>'District O'!$D$19</f>
        <v>0</v>
      </c>
      <c r="FL19" s="108">
        <f t="shared" si="49"/>
        <v>0</v>
      </c>
      <c r="FM19" s="29" t="str">
        <f>IF('District O'!$B$19="","",IF($FK19&gt;=$FL19,"Pass",IF($FK19&gt;=($FL19-'District O'!$H$19-'District O'!$I$19),"Pass With Exemption(s)","Fail")))</f>
        <v/>
      </c>
      <c r="FN19" s="28">
        <f>'District O'!$F$19</f>
        <v>0</v>
      </c>
      <c r="FO19" s="108">
        <f t="shared" si="50"/>
        <v>0</v>
      </c>
      <c r="FP19" s="108">
        <f t="shared" si="51"/>
        <v>0</v>
      </c>
      <c r="FQ19" s="29" t="str">
        <f>IF('District O'!$B$19="","",IF($FN19&gt;=$FO19,"Pass",IF($FN19&gt;=($FO19-(('District O'!$H$19-'District O'!$I$19)/$FP19)),"Pass With Exemption(s)","Fail")))</f>
        <v/>
      </c>
      <c r="FR19" s="28">
        <f>'District O'!$H$19+'District O'!$I$19</f>
        <v>0</v>
      </c>
      <c r="FS19" s="28">
        <f>'District O'!$O$19</f>
        <v>0</v>
      </c>
      <c r="FT19" s="108">
        <f t="shared" si="52"/>
        <v>0</v>
      </c>
      <c r="FU19" s="29" t="str">
        <f>IF('District O'!$B$19="","",IF($FS19&gt;=$FT19,"Pass",IF($FS19&gt;=($FT19-'District O'!$R$19-'District O'!$S$19),"Pass With Exemption(s)","Fail")))</f>
        <v/>
      </c>
      <c r="FV19" s="28">
        <f>'District O'!$P$19</f>
        <v>0</v>
      </c>
      <c r="FW19" s="108">
        <f t="shared" si="53"/>
        <v>0</v>
      </c>
      <c r="FX19" s="29" t="str">
        <f>IF('District O'!$B$19="","",IF($FV19&gt;=$FW19,"Pass",IF($FV19&gt;=($FW19-(('District O'!$R$19-'District O'!$S$19)/$GA19)),"Pass With Exemption(s)","Fail")))</f>
        <v/>
      </c>
      <c r="FY19" s="28">
        <f>'District O'!$R$19+'District O'!$S$19</f>
        <v>0</v>
      </c>
      <c r="FZ19" s="28">
        <f>'District O'!$E$19</f>
        <v>0</v>
      </c>
      <c r="GA19" s="108">
        <f t="shared" si="54"/>
        <v>0</v>
      </c>
      <c r="GB19" s="28">
        <f>'District O'!$X$19</f>
        <v>0</v>
      </c>
      <c r="GD19" s="28">
        <f>'District O'!$D$20</f>
        <v>0</v>
      </c>
      <c r="GE19" s="108">
        <f t="shared" si="55"/>
        <v>0</v>
      </c>
      <c r="GF19" s="29" t="str">
        <f>IF('District O'!$B$20="","",IF($GD19&gt;=$GE19,"Pass",IF($GD19&gt;=($GE19-'District O'!$H$20-'District O'!$I$20),"Pass With Exemption(s)","Fail")))</f>
        <v/>
      </c>
      <c r="GG19" s="28">
        <f>'District O'!$F$20</f>
        <v>0</v>
      </c>
      <c r="GH19" s="108">
        <f t="shared" si="56"/>
        <v>0</v>
      </c>
      <c r="GI19" s="108">
        <f t="shared" si="57"/>
        <v>0</v>
      </c>
      <c r="GJ19" s="29" t="str">
        <f>IF('District O'!$B$20="","",IF($GG19&gt;=$GH19,"Pass",IF($GG19&gt;=($GH19-(('District O'!$H$20-'District O'!$I$20)/$GI19)),"Pass With Exemption(s)","Fail")))</f>
        <v/>
      </c>
      <c r="GK19" s="28">
        <f>'District O'!$H$20+'District O'!$I$20</f>
        <v>0</v>
      </c>
      <c r="GL19" s="28">
        <f>'District O'!$O$20</f>
        <v>0</v>
      </c>
      <c r="GM19" s="108">
        <f t="shared" si="58"/>
        <v>0</v>
      </c>
      <c r="GN19" s="29" t="str">
        <f>IF('District O'!$B$20="","",IF($GL19&gt;=$GM19,"Pass",IF($GL19&gt;=($GM19-'District O'!$R$20-'District O'!$S$20),"Pass With Exemption(s)","Fail")))</f>
        <v/>
      </c>
      <c r="GO19" s="28">
        <f>'District O'!$P$20</f>
        <v>0</v>
      </c>
      <c r="GP19" s="108">
        <f t="shared" si="59"/>
        <v>0</v>
      </c>
      <c r="GQ19" s="29" t="str">
        <f>IF('District O'!$B$20="","",IF($GO19&gt;=$GP19,"Pass",IF($GO19&gt;=($GP19-(('District O'!$R$20-'District O'!$S$20)/$GT19)),"Pass With Exemption(s)","Fail")))</f>
        <v/>
      </c>
      <c r="GR19" s="28">
        <f>'District O'!$R$20+'District O'!$S$20</f>
        <v>0</v>
      </c>
      <c r="GS19" s="28">
        <f>'District O'!$E$20</f>
        <v>0</v>
      </c>
      <c r="GT19" s="108">
        <f t="shared" si="60"/>
        <v>0</v>
      </c>
      <c r="GU19" s="28">
        <f>'District O'!$X$20</f>
        <v>0</v>
      </c>
      <c r="GW19" s="28">
        <f>'District O'!$D$21</f>
        <v>0</v>
      </c>
      <c r="GX19" s="108">
        <f t="shared" si="61"/>
        <v>0</v>
      </c>
      <c r="GY19" s="29" t="str">
        <f>IF('District O'!$B$21="","",IF($GW19&gt;=$GX19,"Pass",IF($GW19&gt;=($GX19-'District O'!$H$21-'District O'!$I$21),"Pass With Exemption(s)","Fail")))</f>
        <v/>
      </c>
      <c r="GZ19" s="28">
        <f>'District O'!$F$21</f>
        <v>0</v>
      </c>
      <c r="HA19" s="108">
        <f t="shared" si="62"/>
        <v>0</v>
      </c>
      <c r="HB19" s="108">
        <f t="shared" si="0"/>
        <v>0</v>
      </c>
      <c r="HC19" s="29" t="str">
        <f>IF('District O'!$B$21="","",IF($GZ19&gt;=$HA19,"Pass",IF($GZ19&gt;=($HA19-(('District O'!$H$21-'District O'!$I$21)/$HB19)),"Pass With Exemption(s)","Fail")))</f>
        <v/>
      </c>
      <c r="HD19" s="28">
        <f>'District O'!$H$21+'District O'!$I$21</f>
        <v>0</v>
      </c>
      <c r="HE19" s="28">
        <f>'District O'!$O$21</f>
        <v>0</v>
      </c>
      <c r="HF19" s="108">
        <f t="shared" si="63"/>
        <v>0</v>
      </c>
      <c r="HG19" s="29" t="str">
        <f>IF('District O'!$B$21="","",IF($HE19&gt;=$HF19,"Pass",IF($HE19&gt;=($HF19-'District O'!$R$21-'District O'!$S$21),"Pass With Exemption(s)","Fail")))</f>
        <v/>
      </c>
      <c r="HH19" s="28">
        <f>'District O'!$P$21</f>
        <v>0</v>
      </c>
      <c r="HI19" s="108">
        <f t="shared" si="64"/>
        <v>0</v>
      </c>
      <c r="HJ19" s="29" t="str">
        <f>IF('District O'!$B$21="","",IF($HH19&gt;=$HI19,"Pass",IF($HH19&gt;=($HI19-(('District O'!$R$21-'District O'!$S$21)/$HM19)),"Pass With Exemption(s)","Fail")))</f>
        <v/>
      </c>
      <c r="HK19" s="28">
        <f>'District O'!$R$21+'District O'!$S$21</f>
        <v>0</v>
      </c>
      <c r="HL19" s="28">
        <f>'District O'!$E$21</f>
        <v>0</v>
      </c>
      <c r="HM19" s="108">
        <f t="shared" si="65"/>
        <v>0</v>
      </c>
      <c r="HN19" s="28">
        <f>'District O'!$X$21</f>
        <v>0</v>
      </c>
      <c r="HP19" s="28">
        <f>'District O'!$D$22</f>
        <v>0</v>
      </c>
      <c r="HQ19" s="108">
        <f t="shared" si="66"/>
        <v>0</v>
      </c>
      <c r="HR19" s="29" t="str">
        <f>IF('District O'!$B$22="","",IF($HP19&gt;=$HQ19,"Pass",IF($HP19&gt;=($HQ19-'District O'!$H$22-'District O'!$I$22),"Pass With Exemption(s)","Fail")))</f>
        <v/>
      </c>
      <c r="HS19" s="28">
        <f>'District O'!$F$22</f>
        <v>0</v>
      </c>
      <c r="HT19" s="108">
        <f t="shared" si="67"/>
        <v>0</v>
      </c>
      <c r="HU19" s="108">
        <f t="shared" si="68"/>
        <v>0</v>
      </c>
      <c r="HV19" s="29" t="str">
        <f>IF('District O'!$B$22="","",IF($HS19&gt;=$HT19,"Pass",IF($HS19&gt;=($HT19-(('District O'!$H$22-'District O'!$I$22)/$HU19)),"Pass With Exemption(s)","Fail")))</f>
        <v/>
      </c>
      <c r="HW19" s="28">
        <f>'District O'!$H$22+'District O'!$I$22</f>
        <v>0</v>
      </c>
      <c r="HX19" s="28">
        <f>'District O'!$O$22</f>
        <v>0</v>
      </c>
      <c r="HY19" s="108">
        <f t="shared" si="69"/>
        <v>0</v>
      </c>
      <c r="HZ19" s="29" t="str">
        <f>IF('District O'!$B$22="","",IF($HX19&gt;=$HY19,"Pass",IF($HX19&gt;=($HY19-'District O'!$R$22-'District O'!$S$22),"Pass With Exemption(s)","Fail")))</f>
        <v/>
      </c>
      <c r="IA19" s="28">
        <f>'District O'!$P$22</f>
        <v>0</v>
      </c>
      <c r="IB19" s="108">
        <f t="shared" si="70"/>
        <v>0</v>
      </c>
      <c r="IC19" s="29" t="str">
        <f>IF('District O'!$B$22="","",IF($IA19&gt;=$IB19,"Pass",IF($IA19&gt;=($IB19-(('District O'!$R$22-'District O'!$S$22)/$IF19)),"Pass With Exemption(s)","Fail")))</f>
        <v/>
      </c>
      <c r="ID19" s="28">
        <f>'District O'!$R$22+'District O'!$S$22</f>
        <v>0</v>
      </c>
      <c r="IE19" s="28">
        <f>'District O'!$E$22</f>
        <v>0</v>
      </c>
      <c r="IF19" s="108">
        <f t="shared" si="71"/>
        <v>0</v>
      </c>
      <c r="IG19" s="28">
        <f>'District O'!$X$22</f>
        <v>0</v>
      </c>
      <c r="II19" s="28">
        <f>'District O'!$D$23</f>
        <v>0</v>
      </c>
      <c r="IJ19" s="108">
        <f t="shared" si="72"/>
        <v>0</v>
      </c>
      <c r="IK19" s="29" t="str">
        <f>IF('District O'!$B$23="","",IF($II19&gt;=$IJ19,"Pass",IF($II19&gt;=($IJ19-'District O'!$H$23-'District O'!$I$23),"Pass With Exemption(s)","Fail")))</f>
        <v/>
      </c>
      <c r="IL19" s="28">
        <f>'District O'!$F$23</f>
        <v>0</v>
      </c>
      <c r="IM19" s="108">
        <f t="shared" si="73"/>
        <v>0</v>
      </c>
      <c r="IN19" s="108">
        <f t="shared" si="74"/>
        <v>0</v>
      </c>
      <c r="IO19" s="29" t="str">
        <f>IF('District O'!$B$23="","",IF($IL19&gt;=$IM19,"Pass",IF($IL19&gt;=($IM19-(('District O'!$H$23-'District O'!$I$23)/$IN19)),"Pass With Exemption(s)","Fail")))</f>
        <v/>
      </c>
      <c r="IP19" s="28">
        <f>'District O'!$H$23+'District O'!$I$23</f>
        <v>0</v>
      </c>
      <c r="IQ19" s="28">
        <f>'District O'!$O$23</f>
        <v>0</v>
      </c>
      <c r="IR19" s="108">
        <f t="shared" si="75"/>
        <v>0</v>
      </c>
      <c r="IS19" s="29" t="str">
        <f>IF('District O'!$B$23="","",IF($IQ19&gt;=$IR19,"Pass",IF($IQ19&gt;=($IR19-'District O'!$R$23-'District O'!$S$23),"Pass With Exemption(s)","Fail")))</f>
        <v/>
      </c>
      <c r="IT19" s="28">
        <f>'District O'!$P$23</f>
        <v>0</v>
      </c>
      <c r="IU19" s="108">
        <f t="shared" si="76"/>
        <v>0</v>
      </c>
      <c r="IV19" s="29" t="str">
        <f>IF('District O'!$B$23="","",IF($IT19&gt;=$IU19,"Pass",IF($IT19&gt;=($IU19-(('District O'!$R$23-'District O'!$S$23)/$IY19)),"Pass With Exemption(s)","Fail")))</f>
        <v/>
      </c>
      <c r="IW19" s="28">
        <f>'District O'!$R$23+'District O'!$S$23</f>
        <v>0</v>
      </c>
      <c r="IX19" s="28">
        <f>'District O'!$E$23</f>
        <v>0</v>
      </c>
      <c r="IY19" s="108">
        <f t="shared" si="77"/>
        <v>0</v>
      </c>
      <c r="IZ19" s="28">
        <f>'District O'!$X$23</f>
        <v>0</v>
      </c>
      <c r="JB19" s="28">
        <f>'District O'!$D$24</f>
        <v>0</v>
      </c>
      <c r="JC19" s="108">
        <f t="shared" si="78"/>
        <v>0</v>
      </c>
      <c r="JD19" s="29" t="str">
        <f>IF('District O'!$B$24="","",IF($JB19&gt;=$JC19,"Pass",IF($JB19&gt;=($JB19-'District O'!$H$24-'District O'!$I$24),"Pass With Exemption(s)","Fail")))</f>
        <v/>
      </c>
      <c r="JE19" s="28">
        <f>'District O'!$F$24</f>
        <v>0</v>
      </c>
      <c r="JF19" s="108">
        <f t="shared" si="79"/>
        <v>0</v>
      </c>
      <c r="JG19" s="108">
        <f t="shared" si="80"/>
        <v>0</v>
      </c>
      <c r="JH19" s="29" t="str">
        <f>IF('District O'!$B$24="","",IF($JE19&gt;=$JF19,"Pass",IF($JE19&gt;=($JF19-(('District O'!$H$24-'District O'!$I$24)/$JG19)),"Pass With Exemption(s)","Fail")))</f>
        <v/>
      </c>
      <c r="JI19" s="28">
        <f>'District O'!$H$24+'District O'!$I$24</f>
        <v>0</v>
      </c>
      <c r="JJ19" s="28">
        <f>'District O'!$O$24</f>
        <v>0</v>
      </c>
      <c r="JK19" s="108">
        <f t="shared" si="81"/>
        <v>0</v>
      </c>
      <c r="JL19" s="29" t="str">
        <f>IF('District O'!$B$24="","",IF($JJ19&gt;=$JK19,"Pass",IF($JJ19&gt;=($JK19-'District O'!$R$24-'District O'!$S$24),"Pass With Exemption(s)","Fail")))</f>
        <v/>
      </c>
      <c r="JM19" s="28">
        <f>'District O'!$P$24</f>
        <v>0</v>
      </c>
      <c r="JN19" s="108">
        <f t="shared" si="82"/>
        <v>0</v>
      </c>
      <c r="JO19" s="29" t="str">
        <f>IF('District O'!$B$24="","",IF($JM19&gt;=$JN19,"Pass",IF($JM19&gt;=($JN19-(('District O'!$R$24-'District O'!$S$24)/$JR19)),"Pass With Exemption(s)","Fail")))</f>
        <v/>
      </c>
      <c r="JP19" s="28">
        <f>'District O'!$R$24+'District O'!$S$24</f>
        <v>0</v>
      </c>
      <c r="JQ19" s="28">
        <f>'District O'!$E$24</f>
        <v>0</v>
      </c>
      <c r="JR19" s="108">
        <f t="shared" si="83"/>
        <v>0</v>
      </c>
      <c r="JS19" s="28">
        <f>'District O'!$X$24</f>
        <v>0</v>
      </c>
      <c r="JU19" s="28">
        <f>'District O'!$D$25</f>
        <v>0</v>
      </c>
      <c r="JV19" s="108">
        <f t="shared" si="84"/>
        <v>0</v>
      </c>
      <c r="JW19" s="29" t="str">
        <f>IF('District O'!$B$25="","",IF($JU19&gt;=$JV19,"Pass",IF($JU19&gt;=($JV19-'District O'!$H$25-'District O'!$I$25),"Pass With Exemption(s)","Fail")))</f>
        <v/>
      </c>
      <c r="JX19" s="28">
        <f>'District O'!$F$25</f>
        <v>0</v>
      </c>
      <c r="JY19" s="108">
        <f t="shared" si="85"/>
        <v>0</v>
      </c>
      <c r="JZ19" s="108">
        <f t="shared" si="86"/>
        <v>0</v>
      </c>
      <c r="KA19" s="29" t="str">
        <f>IF('District O'!$B$25="","",IF($JX19&gt;=$JY19,"Pass",IF($JX19&gt;=($JY19-(('District O'!$H$25-'District O'!$I$25)/$JZ19)),"Pass With Exemption(s)","Fail")))</f>
        <v/>
      </c>
      <c r="KB19" s="28">
        <f>'District O'!$H$25+'District O'!$I$25</f>
        <v>0</v>
      </c>
      <c r="KC19" s="28">
        <f>'District O'!$O$25</f>
        <v>0</v>
      </c>
      <c r="KD19" s="108">
        <f t="shared" si="87"/>
        <v>0</v>
      </c>
      <c r="KE19" s="29" t="str">
        <f>IF('District O'!$B$25="","",IF($KC19&gt;=$KD19,"Pass",IF($KC19&gt;=($KD19-'District O'!$R$25-'District O'!$S$25),"Pass With Exemption(s)","Fail")))</f>
        <v/>
      </c>
      <c r="KF19" s="28">
        <f>'District O'!$P$25</f>
        <v>0</v>
      </c>
      <c r="KG19" s="108">
        <f t="shared" si="88"/>
        <v>0</v>
      </c>
      <c r="KH19" s="29" t="str">
        <f>IF('District O'!$B$25="","",IF($KF19&gt;=$KG19,"Pass",IF($KF19&gt;=($KG19-(('District O'!$R$25-'District O'!$S$25)/$KK19)),"Pass With Exemption(s)","Fail")))</f>
        <v/>
      </c>
      <c r="KI19" s="28">
        <f>'District O'!$R$25+'District O'!$S$25</f>
        <v>0</v>
      </c>
      <c r="KJ19" s="28">
        <f>'District O'!$E$25</f>
        <v>0</v>
      </c>
      <c r="KK19" s="108">
        <f t="shared" si="89"/>
        <v>0</v>
      </c>
      <c r="KL19" s="28">
        <f>'District O'!$X$25</f>
        <v>0</v>
      </c>
    </row>
    <row r="20" spans="1:298" x14ac:dyDescent="0.3">
      <c r="A20" s="30">
        <f>'District P'!$B$3</f>
        <v>0</v>
      </c>
      <c r="B20" s="28">
        <f>'District P'!$D$10</f>
        <v>0</v>
      </c>
      <c r="C20" s="29" t="str">
        <f>IF('District P'!$B$10="","",IF('District P'!$H$10&gt;0,"Pass With Exemption(s)","Pass"))</f>
        <v/>
      </c>
      <c r="D20" s="28">
        <f>'District P'!$F$10</f>
        <v>0</v>
      </c>
      <c r="E20" s="29" t="str">
        <f>IF('District P'!$B$10="","",IF('District P'!$H$10&gt;0,"Pass With Exemption(s)","Pass"))</f>
        <v/>
      </c>
      <c r="F20" s="28">
        <f>'District P'!$H$10+'District P'!$I$10</f>
        <v>0</v>
      </c>
      <c r="G20" s="28">
        <f>'District P'!$O$10</f>
        <v>0</v>
      </c>
      <c r="H20" s="29" t="str">
        <f>IF('District P'!$B$10="","",IF('District P'!$R$10&gt;0,"Pass With Exemption(s)","Pass"))</f>
        <v/>
      </c>
      <c r="I20" s="28">
        <f>'District P'!$P$10</f>
        <v>0</v>
      </c>
      <c r="J20" s="29" t="str">
        <f>IF('District P'!$B$10="","",IF('District P'!$R$10&gt;0,"Pass With Exemption(s)","Pass"))</f>
        <v/>
      </c>
      <c r="K20" s="28">
        <f>'District P'!$R$10+'District P'!$S$10</f>
        <v>0</v>
      </c>
      <c r="L20" s="28">
        <f>'District P'!$E$10</f>
        <v>0</v>
      </c>
      <c r="M20" s="28">
        <f>'District P'!$X$10</f>
        <v>0</v>
      </c>
      <c r="O20" s="28">
        <f>'District P'!$D$11</f>
        <v>0</v>
      </c>
      <c r="P20" s="108">
        <f t="shared" si="1"/>
        <v>0</v>
      </c>
      <c r="Q20" s="29" t="str">
        <f>IF('District P'!$B$11="","",IF($O20&gt;=$P20,"Pass",IF($O20&gt;=($P20-'District P'!$H$11-'District P'!$I$11),"Pass With Exemption(s)","Fail")))</f>
        <v/>
      </c>
      <c r="R20" s="28">
        <f>'District P'!$F$11</f>
        <v>0</v>
      </c>
      <c r="S20" s="108">
        <f t="shared" si="2"/>
        <v>0</v>
      </c>
      <c r="T20" s="108">
        <f t="shared" si="3"/>
        <v>0</v>
      </c>
      <c r="U20" s="29" t="str">
        <f>IF('District P'!$B$11="","",IF($R20&gt;=$S20,"Pass",IF($R20&gt;=($S20-(('District P'!$H$11-'District P'!$I$11)/$T20)),"Pass With Exemption(s)","Fail")))</f>
        <v/>
      </c>
      <c r="V20" s="28">
        <f>'District P'!$H$11+'District P'!$I$11</f>
        <v>0</v>
      </c>
      <c r="W20" s="28">
        <f>'District P'!$O$11</f>
        <v>0</v>
      </c>
      <c r="X20" s="108">
        <f t="shared" si="4"/>
        <v>0</v>
      </c>
      <c r="Y20" s="29" t="str">
        <f>IF('District P'!$B$11="","",IF($W20&gt;=$X20,"Pass",IF($W20&gt;=($X20-'District P'!$R$11-'District P'!$S$11),"Pass With Exemption(s)","Fail")))</f>
        <v/>
      </c>
      <c r="Z20" s="28">
        <f>'District P'!$P$11</f>
        <v>0</v>
      </c>
      <c r="AA20" s="108">
        <f t="shared" si="5"/>
        <v>0</v>
      </c>
      <c r="AB20" s="29" t="str">
        <f>IF('District P'!$B$11="","",IF($Z20&gt;=$AA20,"Pass",IF($Z20&gt;=($AA20-(('District P'!$R$11-'District P'!$S$11)/$AE20)),"Pass With Exemption(s)","Fail")))</f>
        <v/>
      </c>
      <c r="AC20" s="28">
        <f>'District P'!$R$11+'District P'!$S$11</f>
        <v>0</v>
      </c>
      <c r="AD20" s="28">
        <f>'District P'!$E$11</f>
        <v>0</v>
      </c>
      <c r="AE20" s="108">
        <f t="shared" si="6"/>
        <v>0</v>
      </c>
      <c r="AF20" s="28">
        <f>'District P'!$X$11</f>
        <v>0</v>
      </c>
      <c r="AH20" s="28">
        <f>'District P'!$D$12</f>
        <v>0</v>
      </c>
      <c r="AI20" s="108">
        <f t="shared" si="7"/>
        <v>0</v>
      </c>
      <c r="AJ20" s="29" t="str">
        <f>IF('District P'!$B$12="","",IF($AH20&gt;=$AI20,"Pass",IF($AH20&gt;=($AI20-'District P'!$H$12-'District P'!$I$12),"Pass With Exemption(s)","Fail")))</f>
        <v/>
      </c>
      <c r="AK20" s="28">
        <f>'District P'!$F$12</f>
        <v>0</v>
      </c>
      <c r="AL20" s="108">
        <f t="shared" si="8"/>
        <v>0</v>
      </c>
      <c r="AM20" s="108">
        <f t="shared" si="9"/>
        <v>0</v>
      </c>
      <c r="AN20" s="29" t="str">
        <f>IF('District P'!$B$12="","",IF($AK20&gt;=$AL20,"Pass",IF($AK20&gt;=($AL20-(('District P'!$H$12-'District P'!$I$12)/$AM20)),"Pass With Exemption(s)","Fail")))</f>
        <v/>
      </c>
      <c r="AO20" s="28">
        <f>'District P'!$H$12+'District P'!$I$12</f>
        <v>0</v>
      </c>
      <c r="AP20" s="28">
        <f>'District P'!$O$12</f>
        <v>0</v>
      </c>
      <c r="AQ20" s="108">
        <f t="shared" si="10"/>
        <v>0</v>
      </c>
      <c r="AR20" s="29" t="str">
        <f>IF('District P'!$B$12="","",IF($AP20&gt;=$AQ20,"Pass",IF($AP20&gt;=($AQ20-'District P'!$R$12-'District P'!$S$12),"Pass With Exemption(s)","Fail")))</f>
        <v/>
      </c>
      <c r="AS20" s="28">
        <f>'District P'!$P$12</f>
        <v>0</v>
      </c>
      <c r="AT20" s="108">
        <f t="shared" si="11"/>
        <v>0</v>
      </c>
      <c r="AU20" s="29" t="str">
        <f>IF('District P'!$B$12="","",IF($AS20&gt;=$AT20,"Pass",IF($AS20&gt;=($AT20-(('District P'!$R$12-'District P'!$S$12)/$AX20)),"Pass With Exemption(s)","Fail")))</f>
        <v/>
      </c>
      <c r="AV20" s="28">
        <f>'District P'!$R$12+'District P'!$S$12</f>
        <v>0</v>
      </c>
      <c r="AW20" s="28">
        <f>'District P'!$E$12</f>
        <v>0</v>
      </c>
      <c r="AX20" s="108">
        <f t="shared" si="12"/>
        <v>0</v>
      </c>
      <c r="AY20" s="28">
        <f>'District P'!$X$12</f>
        <v>0</v>
      </c>
      <c r="BA20" s="28">
        <f>'District P'!$D$13</f>
        <v>0</v>
      </c>
      <c r="BB20" s="108">
        <f t="shared" si="13"/>
        <v>0</v>
      </c>
      <c r="BC20" s="29" t="str">
        <f>IF('District P'!$B$13="","",IF($BA20&gt;=$BB20,"Pass",IF($BA20&gt;=($BB20-'District P'!$H$13-'District P'!$I$13),"Pass With Exemption(s)","Fail")))</f>
        <v/>
      </c>
      <c r="BD20" s="28">
        <f>'District P'!$F$13</f>
        <v>0</v>
      </c>
      <c r="BE20" s="108">
        <f t="shared" si="14"/>
        <v>0</v>
      </c>
      <c r="BF20" s="108">
        <f t="shared" si="15"/>
        <v>0</v>
      </c>
      <c r="BG20" s="29" t="str">
        <f>IF('District P'!$B$13="","",IF($BD20&gt;=$BE20,"Pass",IF($BD20&gt;=($BE20-(('District P'!$H$13-'District P'!$I$13)/$BF20)),"Pass With Exemption(s)","Fail")))</f>
        <v/>
      </c>
      <c r="BH20" s="28">
        <f>'District P'!$H$13+'District P'!$I$13</f>
        <v>0</v>
      </c>
      <c r="BI20" s="28">
        <f>'District P'!$O$13</f>
        <v>0</v>
      </c>
      <c r="BJ20" s="108">
        <f t="shared" si="16"/>
        <v>0</v>
      </c>
      <c r="BK20" s="29" t="str">
        <f>IF('District P'!$B$13="","",IF($BI20&gt;=$BJ20,"Pass",IF($BI20&gt;=($BJ20-'District P'!$R$13-'District P'!$S$13),"Pass With Exemption(s)","Fail")))</f>
        <v/>
      </c>
      <c r="BL20" s="28">
        <f>'District P'!$P$13</f>
        <v>0</v>
      </c>
      <c r="BM20" s="108">
        <f t="shared" si="17"/>
        <v>0</v>
      </c>
      <c r="BN20" s="29" t="str">
        <f>IF('District P'!$B$13="","",IF($BL20&gt;=$BM20,"Pass",IF($BL20&gt;=($BM20-(('District P'!$R$13-'District P'!$S$13)/$BQ20)),"Pass With Exemption(s)","Fail")))</f>
        <v/>
      </c>
      <c r="BO20" s="28">
        <f>'District P'!$R$13+'District P'!$S$13</f>
        <v>0</v>
      </c>
      <c r="BP20" s="28">
        <f>'District P'!$E$13</f>
        <v>0</v>
      </c>
      <c r="BQ20" s="108">
        <f t="shared" si="18"/>
        <v>0</v>
      </c>
      <c r="BR20" s="28">
        <f>'District P'!$X$13</f>
        <v>0</v>
      </c>
      <c r="BT20" s="28">
        <f>'District P'!$D$14</f>
        <v>0</v>
      </c>
      <c r="BU20" s="108">
        <f t="shared" si="19"/>
        <v>0</v>
      </c>
      <c r="BV20" s="29" t="str">
        <f>IF('District P'!$B$14="","",IF($BT20&gt;=$BU20,"Pass",IF($BT20&gt;=($BU20-'District P'!$H$14-'District P'!$I$14),"Pass With Exemption(s)","Fail")))</f>
        <v/>
      </c>
      <c r="BW20" s="28">
        <f>'District P'!$F$14</f>
        <v>0</v>
      </c>
      <c r="BX20" s="108">
        <f t="shared" si="20"/>
        <v>0</v>
      </c>
      <c r="BY20" s="108">
        <f t="shared" si="21"/>
        <v>0</v>
      </c>
      <c r="BZ20" s="29" t="str">
        <f>IF('District P'!$B$14="","",IF($BW20&gt;=$BX20,"Pass",IF($BW20&gt;=($BX20-(('District P'!$H$14-'District P'!$I$14)/$BY20)),"Pass With Exemption(s)","Fail")))</f>
        <v/>
      </c>
      <c r="CA20" s="28">
        <f>'District P'!$H$14+'District P'!$I$14</f>
        <v>0</v>
      </c>
      <c r="CB20" s="28">
        <f>'District P'!$O$14</f>
        <v>0</v>
      </c>
      <c r="CC20" s="108">
        <f t="shared" si="22"/>
        <v>0</v>
      </c>
      <c r="CD20" s="29" t="str">
        <f>IF('District P'!$B$14="","",IF($CB20&gt;=$CC20,"Pass",IF($CB20&gt;=($CC20-'District P'!$R$14-'District P'!$S$14),"Pass With Exemption(s)","Fail")))</f>
        <v/>
      </c>
      <c r="CE20" s="28">
        <f>'District P'!$P$14</f>
        <v>0</v>
      </c>
      <c r="CF20" s="108">
        <f t="shared" si="23"/>
        <v>0</v>
      </c>
      <c r="CG20" s="29" t="str">
        <f>IF('District P'!$B$14="","",IF($CE20&gt;=$CF20,"Pass",IF($CE20&gt;=($CF20-(('District P'!$R$14-'District P'!$S$14)/$CJ20)),"Pass With Exemption(s)","Fail")))</f>
        <v/>
      </c>
      <c r="CH20" s="28">
        <f>'District P'!$R$14+'District P'!$S$14</f>
        <v>0</v>
      </c>
      <c r="CI20" s="28">
        <f>'District P'!$E$14</f>
        <v>0</v>
      </c>
      <c r="CJ20" s="108">
        <f t="shared" si="24"/>
        <v>0</v>
      </c>
      <c r="CK20" s="28">
        <f>'District P'!$X$14</f>
        <v>0</v>
      </c>
      <c r="CM20" s="28">
        <f>'District P'!$D$15</f>
        <v>0</v>
      </c>
      <c r="CN20" s="108">
        <f t="shared" si="25"/>
        <v>0</v>
      </c>
      <c r="CO20" s="29" t="str">
        <f>IF('District P'!$B$15="","",IF($CM20&gt;=$CN20,"Pass",IF($CM20&gt;=($CN20-'District P'!$H$15-'District P'!$I$15),"Pass With Exemption(s)","Fail")))</f>
        <v/>
      </c>
      <c r="CP20" s="28">
        <f>'District P'!$F$15</f>
        <v>0</v>
      </c>
      <c r="CQ20" s="108">
        <f t="shared" si="26"/>
        <v>0</v>
      </c>
      <c r="CR20" s="108">
        <f t="shared" si="27"/>
        <v>0</v>
      </c>
      <c r="CS20" s="29" t="str">
        <f>IF('District P'!$B$15="","",IF($CP20&gt;=$CQ20,"Pass",IF($CP20&gt;=($CQ20-(('District P'!$H$15-'District P'!$I$15)/$CR20)),"Pass With Exemption(s)","Fail")))</f>
        <v/>
      </c>
      <c r="CT20" s="28">
        <f>'District P'!$H$15+'District P'!$I$15</f>
        <v>0</v>
      </c>
      <c r="CU20" s="28">
        <f>'District P'!$O$15</f>
        <v>0</v>
      </c>
      <c r="CV20" s="108">
        <f t="shared" si="28"/>
        <v>0</v>
      </c>
      <c r="CW20" s="29" t="str">
        <f>IF('District P'!$B$15="","",IF($CU20&gt;=$CV20,"Pass",IF($CU20&gt;=($CV20-'District P'!$R$15-'District P'!$S$15),"Pass With Exemption(s)","Fail")))</f>
        <v/>
      </c>
      <c r="CX20" s="28">
        <f>'District P'!$P$15</f>
        <v>0</v>
      </c>
      <c r="CY20" s="108">
        <f t="shared" si="29"/>
        <v>0</v>
      </c>
      <c r="CZ20" s="29" t="str">
        <f>IF('District P'!$B$15="","",IF($CX20&gt;=$CY20,"Pass",IF($CX20&gt;=($CY20-(('District P'!$R$15-'District P'!$S$15)/$DC20)),"Pass With Exemption(s)","Fail")))</f>
        <v/>
      </c>
      <c r="DA20" s="28">
        <f>'District P'!$R$15+'District P'!$S$15</f>
        <v>0</v>
      </c>
      <c r="DB20" s="28">
        <f>'District P'!$E$15</f>
        <v>0</v>
      </c>
      <c r="DC20" s="108">
        <f t="shared" si="30"/>
        <v>0</v>
      </c>
      <c r="DD20" s="28">
        <f>'District P'!$X$15</f>
        <v>0</v>
      </c>
      <c r="DF20" s="28">
        <f>'District P'!$D$16</f>
        <v>0</v>
      </c>
      <c r="DG20" s="108">
        <f t="shared" si="31"/>
        <v>0</v>
      </c>
      <c r="DH20" s="29" t="str">
        <f>IF('District P'!$B$16="","",IF($DF20&gt;=$DG20,"Pass",IF($DF20&gt;=($DG20-'District P'!$H$16-'District P'!$I$16),"Pass With Exemption(s)","Fail")))</f>
        <v/>
      </c>
      <c r="DI20" s="28">
        <f>'District P'!$F$16</f>
        <v>0</v>
      </c>
      <c r="DJ20" s="108">
        <f t="shared" si="32"/>
        <v>0</v>
      </c>
      <c r="DK20" s="108">
        <f t="shared" si="33"/>
        <v>0</v>
      </c>
      <c r="DL20" s="29" t="str">
        <f>IF('District P'!$B$16="","",IF($DI20&gt;=$DJ20,"Pass",IF($DI20&gt;=($DJ20-(('District P'!$H$16-'District P'!$I$16)/$DK20)),"Pass With Exemption(s)","Fail")))</f>
        <v/>
      </c>
      <c r="DM20" s="28">
        <f>'District P'!$H$16+'District P'!$I$16</f>
        <v>0</v>
      </c>
      <c r="DN20" s="28">
        <f>'District P'!$O$16</f>
        <v>0</v>
      </c>
      <c r="DO20" s="108">
        <f t="shared" si="34"/>
        <v>0</v>
      </c>
      <c r="DP20" s="29" t="str">
        <f>IF('District P'!$B$16="","",IF($DN20&gt;=$DO20,"Pass",IF($DN20&gt;=($DO20-'District P'!$R$16-'District P'!$S$16),"Pass With Exemption(s)","Fail")))</f>
        <v/>
      </c>
      <c r="DQ20" s="28">
        <f>'District P'!$P$16</f>
        <v>0</v>
      </c>
      <c r="DR20" s="108">
        <f t="shared" si="35"/>
        <v>0</v>
      </c>
      <c r="DS20" s="29" t="str">
        <f>IF('District P'!$B$16="","",IF($DQ20&gt;=$DR20,"Pass",IF($DQ20&gt;=($DR20-(('District P'!$R$16-'District P'!$S$16)/$DV20)),"Pass With Exemption(s)","Fail")))</f>
        <v/>
      </c>
      <c r="DT20" s="28">
        <f>'District P'!$R$16+'District P'!$S$16</f>
        <v>0</v>
      </c>
      <c r="DU20" s="28">
        <f>'District P'!$E$16</f>
        <v>0</v>
      </c>
      <c r="DV20" s="108">
        <f t="shared" si="36"/>
        <v>0</v>
      </c>
      <c r="DW20" s="28">
        <f>'District P'!$X$16</f>
        <v>0</v>
      </c>
      <c r="DY20" s="28">
        <f>'District P'!$D$17</f>
        <v>0</v>
      </c>
      <c r="DZ20" s="108">
        <f t="shared" si="37"/>
        <v>0</v>
      </c>
      <c r="EA20" s="29" t="str">
        <f>IF('District P'!$B$17="","",IF($DY20&gt;=$DZ20,"Pass",IF($DY20&gt;=($DZ20-'District P'!$H$17-'District P'!$I$17),"Pass With Exemption(s)","Fail")))</f>
        <v/>
      </c>
      <c r="EB20" s="28">
        <f>'District P'!$F$17</f>
        <v>0</v>
      </c>
      <c r="EC20" s="108">
        <f t="shared" si="38"/>
        <v>0</v>
      </c>
      <c r="ED20" s="108">
        <f t="shared" si="39"/>
        <v>0</v>
      </c>
      <c r="EE20" s="29" t="str">
        <f>IF('District P'!$B$17="","",IF($EB20&gt;=$EC20,"Pass",IF($EB20&gt;=($EC20-(('District P'!$H$17-'District P'!$I$17)/$ED20)),"Pass With Exemption(s)","Fail")))</f>
        <v/>
      </c>
      <c r="EF20" s="28">
        <f>'District P'!$H$17+'District P'!$I$17</f>
        <v>0</v>
      </c>
      <c r="EG20" s="28">
        <f>'District P'!$O$17</f>
        <v>0</v>
      </c>
      <c r="EH20" s="108">
        <f t="shared" si="40"/>
        <v>0</v>
      </c>
      <c r="EI20" s="29" t="str">
        <f>IF('District P'!$B$17="","",IF($EG20&gt;=$EH20,"Pass",IF($EG20&gt;=($EH20-'District P'!$R$17-'District P'!$S$17),"Pass With Exemption(s)","Fail")))</f>
        <v/>
      </c>
      <c r="EJ20" s="28">
        <f>'District P'!$P$17</f>
        <v>0</v>
      </c>
      <c r="EK20" s="108">
        <f t="shared" si="41"/>
        <v>0</v>
      </c>
      <c r="EL20" s="29" t="str">
        <f>IF('District P'!$B$17="","",IF($EJ20&gt;=$EK20,"Pass",IF($EJ20&gt;=($EK20-(('District P'!$R$17-'District P'!$S$17)/$EO20)),"Pass With Exemption(s)","Fail")))</f>
        <v/>
      </c>
      <c r="EM20" s="28">
        <f>'District P'!$R$17+'District P'!$S$17</f>
        <v>0</v>
      </c>
      <c r="EN20" s="28">
        <f>'District P'!$E$17</f>
        <v>0</v>
      </c>
      <c r="EO20" s="108">
        <f t="shared" si="42"/>
        <v>0</v>
      </c>
      <c r="EP20" s="28">
        <f>'District P'!$X$17</f>
        <v>0</v>
      </c>
      <c r="ER20" s="28">
        <f>'District P'!$D$18</f>
        <v>0</v>
      </c>
      <c r="ES20" s="108">
        <f t="shared" si="43"/>
        <v>0</v>
      </c>
      <c r="ET20" s="29" t="str">
        <f>IF('District P'!$B$18="","",IF($ER20&gt;=$ES20,"Pass",IF($ER20&gt;=($ES20-'District P'!$H$18-'District P'!$I$18),"Pass With Exemption(s)","Fail")))</f>
        <v/>
      </c>
      <c r="EU20" s="28">
        <f>'District P'!$F$18</f>
        <v>0</v>
      </c>
      <c r="EV20" s="108">
        <f t="shared" si="44"/>
        <v>0</v>
      </c>
      <c r="EW20" s="108">
        <f t="shared" si="45"/>
        <v>0</v>
      </c>
      <c r="EX20" s="29" t="str">
        <f>IF('District P'!$B$18="","",IF($EU20&gt;=$EV20,"Pass",IF($EU20&gt;=($EV20-(('District P'!$H$18-'District P'!$I$18)/$EW20)),"Pass With Exemption(s)","Fail")))</f>
        <v/>
      </c>
      <c r="EY20" s="28">
        <f>'District P'!$H$18+'District P'!$I$18</f>
        <v>0</v>
      </c>
      <c r="EZ20" s="28">
        <f>'District P'!$O$18</f>
        <v>0</v>
      </c>
      <c r="FA20" s="108">
        <f t="shared" si="46"/>
        <v>0</v>
      </c>
      <c r="FB20" s="29" t="str">
        <f>IF('District P'!$B$18="","",IF($EZ20&gt;=$FA20,"Pass",IF($EZ20&gt;=($FA20-'District P'!$R$18-'District P'!$S$18),"Pass With Exemption(s)","Fail")))</f>
        <v/>
      </c>
      <c r="FC20" s="28">
        <f>'District P'!$P$18</f>
        <v>0</v>
      </c>
      <c r="FD20" s="108">
        <f t="shared" si="47"/>
        <v>0</v>
      </c>
      <c r="FE20" s="29" t="str">
        <f>IF('District P'!$B$18="","",IF($FC20&gt;=$FD20,"Pass",IF($FC20&gt;=($FD20-(('District P'!$R$18-'District P'!$S$18)/$FH20)),"Pass With Exemption(s)","Fail")))</f>
        <v/>
      </c>
      <c r="FF20" s="28">
        <f>'District P'!$R$18+'District P'!$S$18</f>
        <v>0</v>
      </c>
      <c r="FG20" s="28">
        <f>'District P'!$E$18</f>
        <v>0</v>
      </c>
      <c r="FH20" s="108">
        <f t="shared" si="48"/>
        <v>0</v>
      </c>
      <c r="FI20" s="28">
        <f>'District P'!$X$18</f>
        <v>0</v>
      </c>
      <c r="FK20" s="28">
        <f>'District P'!$D$19</f>
        <v>0</v>
      </c>
      <c r="FL20" s="108">
        <f t="shared" si="49"/>
        <v>0</v>
      </c>
      <c r="FM20" s="29" t="str">
        <f>IF('District P'!$B$19="","",IF($FK20&gt;=$FL20,"Pass",IF($FK20&gt;=($FL20-'District P'!$H$19-'District P'!$I$19),"Pass With Exemption(s)","Fail")))</f>
        <v/>
      </c>
      <c r="FN20" s="28">
        <f>'District P'!$F$19</f>
        <v>0</v>
      </c>
      <c r="FO20" s="108">
        <f t="shared" si="50"/>
        <v>0</v>
      </c>
      <c r="FP20" s="108">
        <f t="shared" si="51"/>
        <v>0</v>
      </c>
      <c r="FQ20" s="29" t="str">
        <f>IF('District P'!$B$19="","",IF($FN20&gt;=$FO20,"Pass",IF($FN20&gt;=($FO20-(('District P'!$H$19-'District P'!$I$19)/$FP20)),"Pass With Exemption(s)","Fail")))</f>
        <v/>
      </c>
      <c r="FR20" s="28">
        <f>'District P'!$H$19+'District P'!$I$19</f>
        <v>0</v>
      </c>
      <c r="FS20" s="28">
        <f>'District P'!$O$19</f>
        <v>0</v>
      </c>
      <c r="FT20" s="108">
        <f t="shared" si="52"/>
        <v>0</v>
      </c>
      <c r="FU20" s="29" t="str">
        <f>IF('District P'!$B$19="","",IF($FS20&gt;=$FT20,"Pass",IF($FS20&gt;=($FT20-'District P'!$R$19-'District P'!$S$19),"Pass With Exemption(s)","Fail")))</f>
        <v/>
      </c>
      <c r="FV20" s="28">
        <f>'District P'!$P$19</f>
        <v>0</v>
      </c>
      <c r="FW20" s="108">
        <f t="shared" si="53"/>
        <v>0</v>
      </c>
      <c r="FX20" s="29" t="str">
        <f>IF('District P'!$B$19="","",IF($FV20&gt;=$FW20,"Pass",IF($FV20&gt;=($FW20-(('District P'!$R$19-'District P'!$S$19)/$GA20)),"Pass With Exemption(s)","Fail")))</f>
        <v/>
      </c>
      <c r="FY20" s="28">
        <f>'District P'!$R$19+'District P'!$S$19</f>
        <v>0</v>
      </c>
      <c r="FZ20" s="28">
        <f>'District P'!$E$19</f>
        <v>0</v>
      </c>
      <c r="GA20" s="108">
        <f t="shared" si="54"/>
        <v>0</v>
      </c>
      <c r="GB20" s="28">
        <f>'District P'!$X$19</f>
        <v>0</v>
      </c>
      <c r="GD20" s="28">
        <f>'District P'!$D$20</f>
        <v>0</v>
      </c>
      <c r="GE20" s="108">
        <f t="shared" si="55"/>
        <v>0</v>
      </c>
      <c r="GF20" s="29" t="str">
        <f>IF('District P'!$B$20="","",IF($GD20&gt;=$GE20,"Pass",IF($GD20&gt;=($GE20-'District P'!$H$20-'District P'!$I$20),"Pass With Exemption(s)","Fail")))</f>
        <v/>
      </c>
      <c r="GG20" s="28">
        <f>'District P'!$F$20</f>
        <v>0</v>
      </c>
      <c r="GH20" s="108">
        <f t="shared" si="56"/>
        <v>0</v>
      </c>
      <c r="GI20" s="108">
        <f t="shared" si="57"/>
        <v>0</v>
      </c>
      <c r="GJ20" s="29" t="str">
        <f>IF('District P'!$B$20="","",IF($GG20&gt;=$GH20,"Pass",IF($GG20&gt;=($GH20-(('District P'!$H$20-'District P'!$I$20)/$GI20)),"Pass With Exemption(s)","Fail")))</f>
        <v/>
      </c>
      <c r="GK20" s="28">
        <f>'District P'!$H$20+'District P'!$I$20</f>
        <v>0</v>
      </c>
      <c r="GL20" s="28">
        <f>'District P'!$O$20</f>
        <v>0</v>
      </c>
      <c r="GM20" s="108">
        <f t="shared" si="58"/>
        <v>0</v>
      </c>
      <c r="GN20" s="29" t="str">
        <f>IF('District P'!$B$20="","",IF($GL20&gt;=$GM20,"Pass",IF($GL20&gt;=($GM20-'District P'!$R$20-'District P'!$S$20),"Pass With Exemption(s)","Fail")))</f>
        <v/>
      </c>
      <c r="GO20" s="28">
        <f>'District P'!$P$20</f>
        <v>0</v>
      </c>
      <c r="GP20" s="108">
        <f t="shared" si="59"/>
        <v>0</v>
      </c>
      <c r="GQ20" s="29" t="str">
        <f>IF('District P'!$B$20="","",IF($GO20&gt;=$GP20,"Pass",IF($GO20&gt;=($GP20-(('District P'!$R$20-'District P'!$S$20)/$GT20)),"Pass With Exemption(s)","Fail")))</f>
        <v/>
      </c>
      <c r="GR20" s="28">
        <f>'District P'!$R$20+'District P'!$S$20</f>
        <v>0</v>
      </c>
      <c r="GS20" s="28">
        <f>'District P'!$E$20</f>
        <v>0</v>
      </c>
      <c r="GT20" s="108">
        <f t="shared" si="60"/>
        <v>0</v>
      </c>
      <c r="GU20" s="28">
        <f>'District P'!$X$20</f>
        <v>0</v>
      </c>
      <c r="GW20" s="28">
        <f>'District P'!$D$21</f>
        <v>0</v>
      </c>
      <c r="GX20" s="108">
        <f t="shared" si="61"/>
        <v>0</v>
      </c>
      <c r="GY20" s="29" t="str">
        <f>IF('District P'!$B$21="","",IF($GW20&gt;=$GX20,"Pass",IF($GW20&gt;=($GX20-'District P'!$H$21-'District P'!$I$21),"Pass With Exemption(s)","Fail")))</f>
        <v/>
      </c>
      <c r="GZ20" s="28">
        <f>'District P'!$F$21</f>
        <v>0</v>
      </c>
      <c r="HA20" s="108">
        <f t="shared" si="62"/>
        <v>0</v>
      </c>
      <c r="HB20" s="108">
        <f t="shared" si="0"/>
        <v>0</v>
      </c>
      <c r="HC20" s="29" t="str">
        <f>IF('District P'!$B$21="","",IF($GZ20&gt;=$HA20,"Pass",IF($GZ20&gt;=($HA20-(('District P'!$H$21-'District P'!$I$21)/$HB20)),"Pass With Exemption(s)","Fail")))</f>
        <v/>
      </c>
      <c r="HD20" s="28">
        <f>'District P'!$H$21+'District P'!$I$21</f>
        <v>0</v>
      </c>
      <c r="HE20" s="28">
        <f>'District P'!$O$21</f>
        <v>0</v>
      </c>
      <c r="HF20" s="108">
        <f t="shared" si="63"/>
        <v>0</v>
      </c>
      <c r="HG20" s="29" t="str">
        <f>IF('District P'!$B$21="","",IF($HE20&gt;=$HF20,"Pass",IF($HE20&gt;=($HF20-'District P'!$R$21-'District P'!$S$21),"Pass With Exemption(s)","Fail")))</f>
        <v/>
      </c>
      <c r="HH20" s="28">
        <f>'District P'!$P$21</f>
        <v>0</v>
      </c>
      <c r="HI20" s="108">
        <f t="shared" si="64"/>
        <v>0</v>
      </c>
      <c r="HJ20" s="29" t="str">
        <f>IF('District P'!$B$21="","",IF($HH20&gt;=$HI20,"Pass",IF($HH20&gt;=($HI20-(('District P'!$R$21-'District P'!$S$21)/$HM20)),"Pass With Exemption(s)","Fail")))</f>
        <v/>
      </c>
      <c r="HK20" s="28">
        <f>'District P'!$R$21+'District P'!$S$21</f>
        <v>0</v>
      </c>
      <c r="HL20" s="28">
        <f>'District P'!$E$21</f>
        <v>0</v>
      </c>
      <c r="HM20" s="108">
        <f t="shared" si="65"/>
        <v>0</v>
      </c>
      <c r="HN20" s="28">
        <f>'District P'!$X$21</f>
        <v>0</v>
      </c>
      <c r="HP20" s="28">
        <f>'District P'!$D$22</f>
        <v>0</v>
      </c>
      <c r="HQ20" s="108">
        <f t="shared" si="66"/>
        <v>0</v>
      </c>
      <c r="HR20" s="29" t="str">
        <f>IF('District P'!$B$22="","",IF($HP20&gt;=$HQ20,"Pass",IF($HP20&gt;=($HQ20-'District P'!$H$22-'District P'!$I$22),"Pass With Exemption(s)","Fail")))</f>
        <v/>
      </c>
      <c r="HS20" s="28">
        <f>'District P'!$F$22</f>
        <v>0</v>
      </c>
      <c r="HT20" s="108">
        <f t="shared" si="67"/>
        <v>0</v>
      </c>
      <c r="HU20" s="108">
        <f t="shared" si="68"/>
        <v>0</v>
      </c>
      <c r="HV20" s="29" t="str">
        <f>IF('District P'!$B$22="","",IF($HS20&gt;=$HT20,"Pass",IF($HS20&gt;=($HT20-(('District P'!$H$22-'District P'!$I$22)/$HU20)),"Pass With Exemption(s)","Fail")))</f>
        <v/>
      </c>
      <c r="HW20" s="28">
        <f>'District P'!$H$22+'District P'!$I$22</f>
        <v>0</v>
      </c>
      <c r="HX20" s="28">
        <f>'District P'!$O$22</f>
        <v>0</v>
      </c>
      <c r="HY20" s="108">
        <f t="shared" si="69"/>
        <v>0</v>
      </c>
      <c r="HZ20" s="29" t="str">
        <f>IF('District P'!$B$22="","",IF($HX20&gt;=$HY20,"Pass",IF($HX20&gt;=($HY20-'District P'!$R$22-'District P'!$S$22),"Pass With Exemption(s)","Fail")))</f>
        <v/>
      </c>
      <c r="IA20" s="28">
        <f>'District P'!$P$22</f>
        <v>0</v>
      </c>
      <c r="IB20" s="108">
        <f t="shared" si="70"/>
        <v>0</v>
      </c>
      <c r="IC20" s="29" t="str">
        <f>IF('District P'!$B$22="","",IF($IA20&gt;=$IB20,"Pass",IF($IA20&gt;=($IB20-(('District P'!$R$22-'District P'!$S$22)/$IF20)),"Pass With Exemption(s)","Fail")))</f>
        <v/>
      </c>
      <c r="ID20" s="28">
        <f>'District P'!$R$22+'District P'!$S$22</f>
        <v>0</v>
      </c>
      <c r="IE20" s="28">
        <f>'District P'!$E$22</f>
        <v>0</v>
      </c>
      <c r="IF20" s="108">
        <f t="shared" si="71"/>
        <v>0</v>
      </c>
      <c r="IG20" s="28">
        <f>'District P'!$X$22</f>
        <v>0</v>
      </c>
      <c r="II20" s="28">
        <f>'District P'!$D$23</f>
        <v>0</v>
      </c>
      <c r="IJ20" s="108">
        <f t="shared" si="72"/>
        <v>0</v>
      </c>
      <c r="IK20" s="29" t="str">
        <f>IF('District P'!$B$23="","",IF($II20&gt;=$IJ20,"Pass",IF($II20&gt;=($IJ20-'District P'!$H$23-'District P'!$I$23),"Pass With Exemption(s)","Fail")))</f>
        <v/>
      </c>
      <c r="IL20" s="28">
        <f>'District P'!$F$23</f>
        <v>0</v>
      </c>
      <c r="IM20" s="108">
        <f t="shared" si="73"/>
        <v>0</v>
      </c>
      <c r="IN20" s="108">
        <f t="shared" si="74"/>
        <v>0</v>
      </c>
      <c r="IO20" s="29" t="str">
        <f>IF('District P'!$B$23="","",IF($IL20&gt;=$IM20,"Pass",IF($IL20&gt;=($IM20-(('District P'!$H$23-'District P'!$I$23)/$IN20)),"Pass With Exemption(s)","Fail")))</f>
        <v/>
      </c>
      <c r="IP20" s="28">
        <f>'District P'!$H$23+'District P'!$I$23</f>
        <v>0</v>
      </c>
      <c r="IQ20" s="28">
        <f>'District P'!$O$23</f>
        <v>0</v>
      </c>
      <c r="IR20" s="108">
        <f t="shared" si="75"/>
        <v>0</v>
      </c>
      <c r="IS20" s="29" t="str">
        <f>IF('District P'!$B$23="","",IF($IQ20&gt;=$IR20,"Pass",IF($IQ20&gt;=($IR20-'District P'!$R$23-'District P'!$S$23),"Pass With Exemption(s)","Fail")))</f>
        <v/>
      </c>
      <c r="IT20" s="28">
        <f>'District P'!$P$23</f>
        <v>0</v>
      </c>
      <c r="IU20" s="108">
        <f t="shared" si="76"/>
        <v>0</v>
      </c>
      <c r="IV20" s="29" t="str">
        <f>IF('District P'!$B$23="","",IF($IT20&gt;=$IU20,"Pass",IF($IT20&gt;=($IU20-(('District P'!$R$23-'District P'!$S$23)/$IY20)),"Pass With Exemption(s)","Fail")))</f>
        <v/>
      </c>
      <c r="IW20" s="28">
        <f>'District P'!$R$23+'District P'!$S$23</f>
        <v>0</v>
      </c>
      <c r="IX20" s="28">
        <f>'District P'!$E$23</f>
        <v>0</v>
      </c>
      <c r="IY20" s="108">
        <f t="shared" si="77"/>
        <v>0</v>
      </c>
      <c r="IZ20" s="28">
        <f>'District P'!$X$23</f>
        <v>0</v>
      </c>
      <c r="JB20" s="28">
        <f>'District P'!$D$24</f>
        <v>0</v>
      </c>
      <c r="JC20" s="108">
        <f t="shared" si="78"/>
        <v>0</v>
      </c>
      <c r="JD20" s="29" t="str">
        <f>IF('District P'!$B$24="","",IF($JB20&gt;=$JC20,"Pass",IF($JB20&gt;=($JB20-'District P'!$H$24-'District P'!$I$24),"Pass With Exemption(s)","Fail")))</f>
        <v/>
      </c>
      <c r="JE20" s="28">
        <f>'District P'!$F$24</f>
        <v>0</v>
      </c>
      <c r="JF20" s="108">
        <f t="shared" si="79"/>
        <v>0</v>
      </c>
      <c r="JG20" s="108">
        <f t="shared" si="80"/>
        <v>0</v>
      </c>
      <c r="JH20" s="29" t="str">
        <f>IF('District P'!$B$24="","",IF($JE20&gt;=$JF20,"Pass",IF($JE20&gt;=($JF20-(('District P'!$H$24-'District P'!$I$24)/$JG20)),"Pass With Exemption(s)","Fail")))</f>
        <v/>
      </c>
      <c r="JI20" s="28">
        <f>'District P'!$H$24+'District P'!$I$24</f>
        <v>0</v>
      </c>
      <c r="JJ20" s="28">
        <f>'District P'!$O$24</f>
        <v>0</v>
      </c>
      <c r="JK20" s="108">
        <f t="shared" si="81"/>
        <v>0</v>
      </c>
      <c r="JL20" s="29" t="str">
        <f>IF('District P'!$B$24="","",IF($JJ20&gt;=$JK20,"Pass",IF($JJ20&gt;=($JK20-'District P'!$R$24-'District P'!$S$24),"Pass With Exemption(s)","Fail")))</f>
        <v/>
      </c>
      <c r="JM20" s="28">
        <f>'District P'!$P$24</f>
        <v>0</v>
      </c>
      <c r="JN20" s="108">
        <f t="shared" si="82"/>
        <v>0</v>
      </c>
      <c r="JO20" s="29" t="str">
        <f>IF('District P'!$B$24="","",IF($JM20&gt;=$JN20,"Pass",IF($JM20&gt;=($JN20-(('District P'!$R$24-'District P'!$S$24)/$JR20)),"Pass With Exemption(s)","Fail")))</f>
        <v/>
      </c>
      <c r="JP20" s="28">
        <f>'District P'!$R$24+'District P'!$S$24</f>
        <v>0</v>
      </c>
      <c r="JQ20" s="28">
        <f>'District P'!$E$24</f>
        <v>0</v>
      </c>
      <c r="JR20" s="108">
        <f t="shared" si="83"/>
        <v>0</v>
      </c>
      <c r="JS20" s="28">
        <f>'District P'!$X$24</f>
        <v>0</v>
      </c>
      <c r="JU20" s="28">
        <f>'District P'!$D$25</f>
        <v>0</v>
      </c>
      <c r="JV20" s="108">
        <f t="shared" si="84"/>
        <v>0</v>
      </c>
      <c r="JW20" s="29" t="str">
        <f>IF('District P'!$B$25="","",IF($JU20&gt;=$JV20,"Pass",IF($JU20&gt;=($JV20-'District P'!$H$25-'District P'!$I$25),"Pass With Exemption(s)","Fail")))</f>
        <v/>
      </c>
      <c r="JX20" s="28">
        <f>'District P'!$F$25</f>
        <v>0</v>
      </c>
      <c r="JY20" s="108">
        <f t="shared" si="85"/>
        <v>0</v>
      </c>
      <c r="JZ20" s="108">
        <f t="shared" si="86"/>
        <v>0</v>
      </c>
      <c r="KA20" s="29" t="str">
        <f>IF('District P'!$B$25="","",IF($JX20&gt;=$JY20,"Pass",IF($JX20&gt;=($JY20-(('District P'!$H$25-'District P'!$I$25)/$JZ20)),"Pass With Exemption(s)","Fail")))</f>
        <v/>
      </c>
      <c r="KB20" s="28">
        <f>'District P'!$H$25+'District P'!$I$25</f>
        <v>0</v>
      </c>
      <c r="KC20" s="28">
        <f>'District P'!$O$25</f>
        <v>0</v>
      </c>
      <c r="KD20" s="108">
        <f t="shared" si="87"/>
        <v>0</v>
      </c>
      <c r="KE20" s="29" t="str">
        <f>IF('District P'!$B$25="","",IF($KC20&gt;=$KD20,"Pass",IF($KC20&gt;=($KD20-'District P'!$R$25-'District P'!$S$25),"Pass With Exemption(s)","Fail")))</f>
        <v/>
      </c>
      <c r="KF20" s="28">
        <f>'District P'!$P$25</f>
        <v>0</v>
      </c>
      <c r="KG20" s="108">
        <f t="shared" si="88"/>
        <v>0</v>
      </c>
      <c r="KH20" s="29" t="str">
        <f>IF('District P'!$B$25="","",IF($KF20&gt;=$KG20,"Pass",IF($KF20&gt;=($KG20-(('District P'!$R$25-'District P'!$S$25)/$KK20)),"Pass With Exemption(s)","Fail")))</f>
        <v/>
      </c>
      <c r="KI20" s="28">
        <f>'District P'!$R$25+'District P'!$S$25</f>
        <v>0</v>
      </c>
      <c r="KJ20" s="28">
        <f>'District P'!$E$25</f>
        <v>0</v>
      </c>
      <c r="KK20" s="108">
        <f t="shared" si="89"/>
        <v>0</v>
      </c>
      <c r="KL20" s="28">
        <f>'District P'!$X$25</f>
        <v>0</v>
      </c>
    </row>
    <row r="21" spans="1:298" x14ac:dyDescent="0.3">
      <c r="A21" s="30">
        <f>'District Q'!$B$3</f>
        <v>0</v>
      </c>
      <c r="B21" s="28">
        <f>'District Q'!$D$10</f>
        <v>0</v>
      </c>
      <c r="C21" s="29" t="str">
        <f>IF('District Q'!$B$10="","",IF('District Q'!$H$10&gt;0,"Pass With Exemption(s)","Pass"))</f>
        <v/>
      </c>
      <c r="D21" s="28">
        <f>'District Q'!$F$10</f>
        <v>0</v>
      </c>
      <c r="E21" s="29" t="str">
        <f>IF('District Q'!$B$10="","",IF('District Q'!$H$10&gt;0,"Pass With Exemption(s)","Pass"))</f>
        <v/>
      </c>
      <c r="F21" s="28">
        <f>'District Q'!$H$10+'District Q'!$I$10</f>
        <v>0</v>
      </c>
      <c r="G21" s="28">
        <f>'District Q'!$O$10</f>
        <v>0</v>
      </c>
      <c r="H21" s="29" t="str">
        <f>IF('District Q'!$B$10="","",IF('District Q'!$R$10&gt;0,"Pass With Exemption(s)","Pass"))</f>
        <v/>
      </c>
      <c r="I21" s="28">
        <f>'District Q'!$P$10</f>
        <v>0</v>
      </c>
      <c r="J21" s="29" t="str">
        <f>IF('District Q'!$B$10="","",IF('District Q'!$R$10&gt;0,"Pass With Exemption(s)","Pass"))</f>
        <v/>
      </c>
      <c r="K21" s="28">
        <f>'District Q'!$R$10+'District Q'!$S$10</f>
        <v>0</v>
      </c>
      <c r="L21" s="28">
        <f>'District Q'!$E$10</f>
        <v>0</v>
      </c>
      <c r="M21" s="28">
        <f>'District Q'!$X$10</f>
        <v>0</v>
      </c>
      <c r="O21" s="28">
        <f>'District Q'!$D$11</f>
        <v>0</v>
      </c>
      <c r="P21" s="108">
        <f t="shared" si="1"/>
        <v>0</v>
      </c>
      <c r="Q21" s="29" t="str">
        <f>IF('District Q'!$B$11="","",IF($O21&gt;=$P21,"Pass",IF($O21&gt;=($P21-'District Q'!$H$11-'District Q'!$I$11),"Pass With Exemption(s)","Fail")))</f>
        <v/>
      </c>
      <c r="R21" s="28">
        <f>'District Q'!$F$11</f>
        <v>0</v>
      </c>
      <c r="S21" s="108">
        <f t="shared" si="2"/>
        <v>0</v>
      </c>
      <c r="T21" s="108">
        <f t="shared" si="3"/>
        <v>0</v>
      </c>
      <c r="U21" s="29" t="str">
        <f>IF('District Q'!$B$11="","",IF($R21&gt;=$S21,"Pass",IF($R21&gt;=($S21-(('District Q'!$H$11-'District Q'!$I$11)/$T21)),"Pass With Exemption(s)","Fail")))</f>
        <v/>
      </c>
      <c r="V21" s="28">
        <f>'District Q'!$H$11+'District Q'!$I$11</f>
        <v>0</v>
      </c>
      <c r="W21" s="28">
        <f>'District Q'!$O$11</f>
        <v>0</v>
      </c>
      <c r="X21" s="108">
        <f t="shared" si="4"/>
        <v>0</v>
      </c>
      <c r="Y21" s="29" t="str">
        <f>IF('District Q'!$B$11="","",IF($W21&gt;=$X21,"Pass",IF($W21&gt;=($X21-'District Q'!$R$11-'District Q'!$S$11),"Pass With Exemption(s)","Fail")))</f>
        <v/>
      </c>
      <c r="Z21" s="28">
        <f>'District Q'!$P$11</f>
        <v>0</v>
      </c>
      <c r="AA21" s="108">
        <f t="shared" si="5"/>
        <v>0</v>
      </c>
      <c r="AB21" s="29" t="str">
        <f>IF('District Q'!$B$11="","",IF($Z21&gt;=$AA21,"Pass",IF($Z21&gt;=($AA21-(('District Q'!$R$11-'District Q'!$S$11)/$AE21)),"Pass With Exemption(s)","Fail")))</f>
        <v/>
      </c>
      <c r="AC21" s="28">
        <f>'District Q'!$R$11+'District Q'!$S$11</f>
        <v>0</v>
      </c>
      <c r="AD21" s="28">
        <f>'District Q'!$E$11</f>
        <v>0</v>
      </c>
      <c r="AE21" s="108">
        <f t="shared" si="6"/>
        <v>0</v>
      </c>
      <c r="AF21" s="28">
        <f>'District Q'!$X$11</f>
        <v>0</v>
      </c>
      <c r="AH21" s="28">
        <f>'District Q'!$D$12</f>
        <v>0</v>
      </c>
      <c r="AI21" s="108">
        <f t="shared" si="7"/>
        <v>0</v>
      </c>
      <c r="AJ21" s="29" t="str">
        <f>IF('District Q'!$B$12="","",IF($AH21&gt;=$AI21,"Pass",IF($AH21&gt;=($AI21-'District Q'!$H$12-'District Q'!$I$12),"Pass With Exemption(s)","Fail")))</f>
        <v/>
      </c>
      <c r="AK21" s="28">
        <f>'District Q'!$F$12</f>
        <v>0</v>
      </c>
      <c r="AL21" s="108">
        <f t="shared" si="8"/>
        <v>0</v>
      </c>
      <c r="AM21" s="108">
        <f t="shared" si="9"/>
        <v>0</v>
      </c>
      <c r="AN21" s="29" t="str">
        <f>IF('District Q'!$B$12="","",IF($AK21&gt;=$AL21,"Pass",IF($AK21&gt;=($AL21-(('District Q'!$H$12-'District Q'!$I$12)/$AM21)),"Pass With Exemption(s)","Fail")))</f>
        <v/>
      </c>
      <c r="AO21" s="28">
        <f>'District Q'!$H$12+'District Q'!$I$12</f>
        <v>0</v>
      </c>
      <c r="AP21" s="28">
        <f>'District Q'!$O$12</f>
        <v>0</v>
      </c>
      <c r="AQ21" s="108">
        <f t="shared" si="10"/>
        <v>0</v>
      </c>
      <c r="AR21" s="29" t="str">
        <f>IF('District Q'!$B$12="","",IF($AP21&gt;=$AQ21,"Pass",IF($AP21&gt;=($AQ21-'District Q'!$R$12-'District Q'!$S$12),"Pass With Exemption(s)","Fail")))</f>
        <v/>
      </c>
      <c r="AS21" s="28">
        <f>'District Q'!$P$12</f>
        <v>0</v>
      </c>
      <c r="AT21" s="108">
        <f t="shared" si="11"/>
        <v>0</v>
      </c>
      <c r="AU21" s="29" t="str">
        <f>IF('District Q'!$B$12="","",IF($AS21&gt;=$AT21,"Pass",IF($AS21&gt;=($AT21-(('District Q'!$R$12-'District Q'!$S$12)/$AX21)),"Pass With Exemption(s)","Fail")))</f>
        <v/>
      </c>
      <c r="AV21" s="28">
        <f>'District Q'!$R$12+'District Q'!$S$12</f>
        <v>0</v>
      </c>
      <c r="AW21" s="28">
        <f>'District Q'!$E$12</f>
        <v>0</v>
      </c>
      <c r="AX21" s="108">
        <f t="shared" si="12"/>
        <v>0</v>
      </c>
      <c r="AY21" s="28">
        <f>'District Q'!$X$12</f>
        <v>0</v>
      </c>
      <c r="BA21" s="28">
        <f>'District Q'!$D$13</f>
        <v>0</v>
      </c>
      <c r="BB21" s="108">
        <f t="shared" si="13"/>
        <v>0</v>
      </c>
      <c r="BC21" s="29" t="str">
        <f>IF('District Q'!$B$13="","",IF($BA21&gt;=$BB21,"Pass",IF($BA21&gt;=($BB21-'District Q'!$H$13-'District Q'!$I$13),"Pass With Exemption(s)","Fail")))</f>
        <v/>
      </c>
      <c r="BD21" s="28">
        <f>'District Q'!$F$13</f>
        <v>0</v>
      </c>
      <c r="BE21" s="108">
        <f t="shared" si="14"/>
        <v>0</v>
      </c>
      <c r="BF21" s="108">
        <f t="shared" si="15"/>
        <v>0</v>
      </c>
      <c r="BG21" s="29" t="str">
        <f>IF('District Q'!$B$13="","",IF($BD21&gt;=$BE21,"Pass",IF($BD21&gt;=($BE21-(('District Q'!$H$13-'District Q'!$I$13)/$BF21)),"Pass With Exemption(s)","Fail")))</f>
        <v/>
      </c>
      <c r="BH21" s="28">
        <f>'District Q'!$H$13+'District Q'!$I$13</f>
        <v>0</v>
      </c>
      <c r="BI21" s="28">
        <f>'District Q'!$O$13</f>
        <v>0</v>
      </c>
      <c r="BJ21" s="108">
        <f t="shared" si="16"/>
        <v>0</v>
      </c>
      <c r="BK21" s="29" t="str">
        <f>IF('District Q'!$B$13="","",IF($BI21&gt;=$BJ21,"Pass",IF($BI21&gt;=($BJ21-'District Q'!$R$13-'District Q'!$S$13),"Pass With Exemption(s)","Fail")))</f>
        <v/>
      </c>
      <c r="BL21" s="28">
        <f>'District Q'!$P$13</f>
        <v>0</v>
      </c>
      <c r="BM21" s="108">
        <f t="shared" si="17"/>
        <v>0</v>
      </c>
      <c r="BN21" s="29" t="str">
        <f>IF('District Q'!$B$13="","",IF($BL21&gt;=$BM21,"Pass",IF($BL21&gt;=($BM21-(('District Q'!$R$13-'District Q'!$S$13)/$BQ21)),"Pass With Exemption(s)","Fail")))</f>
        <v/>
      </c>
      <c r="BO21" s="28">
        <f>'District Q'!$R$13+'District Q'!$S$13</f>
        <v>0</v>
      </c>
      <c r="BP21" s="28">
        <f>'District Q'!$E$13</f>
        <v>0</v>
      </c>
      <c r="BQ21" s="108">
        <f t="shared" si="18"/>
        <v>0</v>
      </c>
      <c r="BR21" s="28">
        <f>'District Q'!$X$13</f>
        <v>0</v>
      </c>
      <c r="BT21" s="28">
        <f>'District Q'!$D$14</f>
        <v>0</v>
      </c>
      <c r="BU21" s="108">
        <f t="shared" si="19"/>
        <v>0</v>
      </c>
      <c r="BV21" s="29" t="str">
        <f>IF('District Q'!$B$14="","",IF($BT21&gt;=$BU21,"Pass",IF($BT21&gt;=($BU21-'District Q'!$H$14-'District Q'!$I$14),"Pass With Exemption(s)","Fail")))</f>
        <v/>
      </c>
      <c r="BW21" s="28">
        <f>'District Q'!$F$14</f>
        <v>0</v>
      </c>
      <c r="BX21" s="108">
        <f t="shared" si="20"/>
        <v>0</v>
      </c>
      <c r="BY21" s="108">
        <f t="shared" si="21"/>
        <v>0</v>
      </c>
      <c r="BZ21" s="29" t="str">
        <f>IF('District Q'!$B$14="","",IF($BW21&gt;=$BX21,"Pass",IF($BW21&gt;=($BX21-(('District Q'!$H$14-'District Q'!$I$14)/$BY21)),"Pass With Exemption(s)","Fail")))</f>
        <v/>
      </c>
      <c r="CA21" s="28">
        <f>'District Q'!$H$14+'District Q'!$I$14</f>
        <v>0</v>
      </c>
      <c r="CB21" s="28">
        <f>'District Q'!$O$14</f>
        <v>0</v>
      </c>
      <c r="CC21" s="108">
        <f t="shared" si="22"/>
        <v>0</v>
      </c>
      <c r="CD21" s="29" t="str">
        <f>IF('District Q'!$B$14="","",IF($CB21&gt;=$CC21,"Pass",IF($CB21&gt;=($CC21-'District Q'!$R$14-'District Q'!$S$14),"Pass With Exemption(s)","Fail")))</f>
        <v/>
      </c>
      <c r="CE21" s="28">
        <f>'District Q'!$P$14</f>
        <v>0</v>
      </c>
      <c r="CF21" s="108">
        <f t="shared" si="23"/>
        <v>0</v>
      </c>
      <c r="CG21" s="29" t="str">
        <f>IF('District Q'!$B$14="","",IF($CE21&gt;=$CF21,"Pass",IF($CE21&gt;=($CF21-(('District Q'!$R$14-'District Q'!$S$14)/$CJ21)),"Pass With Exemption(s)","Fail")))</f>
        <v/>
      </c>
      <c r="CH21" s="28">
        <f>'District Q'!$R$14+'District Q'!$S$14</f>
        <v>0</v>
      </c>
      <c r="CI21" s="28">
        <f>'District Q'!$E$14</f>
        <v>0</v>
      </c>
      <c r="CJ21" s="108">
        <f t="shared" si="24"/>
        <v>0</v>
      </c>
      <c r="CK21" s="28">
        <f>'District Q'!$X$14</f>
        <v>0</v>
      </c>
      <c r="CM21" s="28">
        <f>'District Q'!$D$15</f>
        <v>0</v>
      </c>
      <c r="CN21" s="108">
        <f t="shared" si="25"/>
        <v>0</v>
      </c>
      <c r="CO21" s="29" t="str">
        <f>IF('District Q'!$B$15="","",IF($CM21&gt;=$CN21,"Pass",IF($CM21&gt;=($CN21-'District Q'!$H$15-'District Q'!$I$15),"Pass With Exemption(s)","Fail")))</f>
        <v/>
      </c>
      <c r="CP21" s="28">
        <f>'District Q'!$F$15</f>
        <v>0</v>
      </c>
      <c r="CQ21" s="108">
        <f t="shared" si="26"/>
        <v>0</v>
      </c>
      <c r="CR21" s="108">
        <f t="shared" si="27"/>
        <v>0</v>
      </c>
      <c r="CS21" s="29" t="str">
        <f>IF('District Q'!$B$15="","",IF($CP21&gt;=$CQ21,"Pass",IF($CP21&gt;=($CQ21-(('District Q'!$H$15-'District Q'!$I$15)/$CR21)),"Pass With Exemption(s)","Fail")))</f>
        <v/>
      </c>
      <c r="CT21" s="28">
        <f>'District Q'!$H$15+'District Q'!$I$15</f>
        <v>0</v>
      </c>
      <c r="CU21" s="28">
        <f>'District Q'!$O$15</f>
        <v>0</v>
      </c>
      <c r="CV21" s="108">
        <f t="shared" si="28"/>
        <v>0</v>
      </c>
      <c r="CW21" s="29" t="str">
        <f>IF('District Q'!$B$15="","",IF($CU21&gt;=$CV21,"Pass",IF($CU21&gt;=($CV21-'District Q'!$R$15-'District Q'!$S$15),"Pass With Exemption(s)","Fail")))</f>
        <v/>
      </c>
      <c r="CX21" s="28">
        <f>'District Q'!$P$15</f>
        <v>0</v>
      </c>
      <c r="CY21" s="108">
        <f t="shared" si="29"/>
        <v>0</v>
      </c>
      <c r="CZ21" s="29" t="str">
        <f>IF('District Q'!$B$15="","",IF($CX21&gt;=$CY21,"Pass",IF($CX21&gt;=($CY21-(('District Q'!$R$15-'District Q'!$S$15)/$DC21)),"Pass With Exemption(s)","Fail")))</f>
        <v/>
      </c>
      <c r="DA21" s="28">
        <f>'District Q'!$R$15+'District Q'!$S$15</f>
        <v>0</v>
      </c>
      <c r="DB21" s="28">
        <f>'District Q'!$E$15</f>
        <v>0</v>
      </c>
      <c r="DC21" s="108">
        <f t="shared" si="30"/>
        <v>0</v>
      </c>
      <c r="DD21" s="28">
        <f>'District Q'!$X$15</f>
        <v>0</v>
      </c>
      <c r="DF21" s="28">
        <f>'District Q'!$D$16</f>
        <v>0</v>
      </c>
      <c r="DG21" s="108">
        <f t="shared" si="31"/>
        <v>0</v>
      </c>
      <c r="DH21" s="29" t="str">
        <f>IF('District Q'!$B$16="","",IF($DF21&gt;=$DG21,"Pass",IF($DF21&gt;=($DG21-'District Q'!$H$16-'District Q'!$I$16),"Pass With Exemption(s)","Fail")))</f>
        <v/>
      </c>
      <c r="DI21" s="28">
        <f>'District Q'!$F$16</f>
        <v>0</v>
      </c>
      <c r="DJ21" s="108">
        <f t="shared" si="32"/>
        <v>0</v>
      </c>
      <c r="DK21" s="108">
        <f t="shared" si="33"/>
        <v>0</v>
      </c>
      <c r="DL21" s="29" t="str">
        <f>IF('District Q'!$B$16="","",IF($DI21&gt;=$DJ21,"Pass",IF($DI21&gt;=($DJ21-(('District Q'!$H$16-'District Q'!$I$16)/$DK21)),"Pass With Exemption(s)","Fail")))</f>
        <v/>
      </c>
      <c r="DM21" s="28">
        <f>'District Q'!$H$16+'District Q'!$I$16</f>
        <v>0</v>
      </c>
      <c r="DN21" s="28">
        <f>'District Q'!$O$16</f>
        <v>0</v>
      </c>
      <c r="DO21" s="108">
        <f t="shared" si="34"/>
        <v>0</v>
      </c>
      <c r="DP21" s="29" t="str">
        <f>IF('District Q'!$B$16="","",IF($DN21&gt;=$DO21,"Pass",IF($DN21&gt;=($DO21-'District Q'!$R$16-'District Q'!$S$16),"Pass With Exemption(s)","Fail")))</f>
        <v/>
      </c>
      <c r="DQ21" s="28">
        <f>'District Q'!$P$16</f>
        <v>0</v>
      </c>
      <c r="DR21" s="108">
        <f t="shared" si="35"/>
        <v>0</v>
      </c>
      <c r="DS21" s="29" t="str">
        <f>IF('District Q'!$B$16="","",IF($DQ21&gt;=$DR21,"Pass",IF($DQ21&gt;=($DR21-(('District Q'!$R$16-'District Q'!$S$16)/$DV21)),"Pass With Exemption(s)","Fail")))</f>
        <v/>
      </c>
      <c r="DT21" s="28">
        <f>'District Q'!$R$16+'District Q'!$S$16</f>
        <v>0</v>
      </c>
      <c r="DU21" s="28">
        <f>'District Q'!$E$16</f>
        <v>0</v>
      </c>
      <c r="DV21" s="108">
        <f t="shared" si="36"/>
        <v>0</v>
      </c>
      <c r="DW21" s="28">
        <f>'District Q'!$X$16</f>
        <v>0</v>
      </c>
      <c r="DY21" s="28">
        <f>'District Q'!$D$17</f>
        <v>0</v>
      </c>
      <c r="DZ21" s="108">
        <f t="shared" si="37"/>
        <v>0</v>
      </c>
      <c r="EA21" s="29" t="str">
        <f>IF('District Q'!$B$17="","",IF($DY21&gt;=$DZ21,"Pass",IF($DY21&gt;=($DZ21-'District Q'!$H$17-'District Q'!$I$17),"Pass With Exemption(s)","Fail")))</f>
        <v/>
      </c>
      <c r="EB21" s="28">
        <f>'District Q'!$F$17</f>
        <v>0</v>
      </c>
      <c r="EC21" s="108">
        <f t="shared" si="38"/>
        <v>0</v>
      </c>
      <c r="ED21" s="108">
        <f t="shared" si="39"/>
        <v>0</v>
      </c>
      <c r="EE21" s="29" t="str">
        <f>IF('District Q'!$B$17="","",IF($EB21&gt;=$EC21,"Pass",IF($EB21&gt;=($EC21-(('District Q'!$H$17-'District Q'!$I$17)/$ED21)),"Pass With Exemption(s)","Fail")))</f>
        <v/>
      </c>
      <c r="EF21" s="28">
        <f>'District Q'!$H$17+'District Q'!$I$17</f>
        <v>0</v>
      </c>
      <c r="EG21" s="28">
        <f>'District Q'!$O$17</f>
        <v>0</v>
      </c>
      <c r="EH21" s="108">
        <f t="shared" si="40"/>
        <v>0</v>
      </c>
      <c r="EI21" s="29" t="str">
        <f>IF('District Q'!$B$17="","",IF($EG21&gt;=$EH21,"Pass",IF($EG21&gt;=($EH21-'District Q'!$R$17-'District Q'!$S$17),"Pass With Exemption(s)","Fail")))</f>
        <v/>
      </c>
      <c r="EJ21" s="28">
        <f>'District Q'!$P$17</f>
        <v>0</v>
      </c>
      <c r="EK21" s="108">
        <f t="shared" si="41"/>
        <v>0</v>
      </c>
      <c r="EL21" s="29" t="str">
        <f>IF('District Q'!$B$17="","",IF($EJ21&gt;=$EK21,"Pass",IF($EJ21&gt;=($EK21-(('District Q'!$R$17-'District Q'!$S$17)/$EO21)),"Pass With Exemption(s)","Fail")))</f>
        <v/>
      </c>
      <c r="EM21" s="28">
        <f>'District Q'!$R$17+'District Q'!$S$17</f>
        <v>0</v>
      </c>
      <c r="EN21" s="28">
        <f>'District Q'!$E$17</f>
        <v>0</v>
      </c>
      <c r="EO21" s="108">
        <f t="shared" si="42"/>
        <v>0</v>
      </c>
      <c r="EP21" s="28">
        <f>'District Q'!$X$17</f>
        <v>0</v>
      </c>
      <c r="ER21" s="28">
        <f>'District Q'!$D$18</f>
        <v>0</v>
      </c>
      <c r="ES21" s="108">
        <f t="shared" si="43"/>
        <v>0</v>
      </c>
      <c r="ET21" s="29" t="str">
        <f>IF('District Q'!$B$18="","",IF($ER21&gt;=$ES21,"Pass",IF($ER21&gt;=($ES21-'District Q'!$H$18-'District Q'!$I$18),"Pass With Exemption(s)","Fail")))</f>
        <v/>
      </c>
      <c r="EU21" s="28">
        <f>'District Q'!$F$18</f>
        <v>0</v>
      </c>
      <c r="EV21" s="108">
        <f t="shared" si="44"/>
        <v>0</v>
      </c>
      <c r="EW21" s="108">
        <f t="shared" si="45"/>
        <v>0</v>
      </c>
      <c r="EX21" s="29" t="str">
        <f>IF('District Q'!$B$18="","",IF($EU21&gt;=$EV21,"Pass",IF($EU21&gt;=($EV21-(('District Q'!$H$18-'District Q'!$I$18)/$EW21)),"Pass With Exemption(s)","Fail")))</f>
        <v/>
      </c>
      <c r="EY21" s="28">
        <f>'District Q'!$H$18+'District Q'!$I$18</f>
        <v>0</v>
      </c>
      <c r="EZ21" s="28">
        <f>'District Q'!$O$18</f>
        <v>0</v>
      </c>
      <c r="FA21" s="108">
        <f t="shared" si="46"/>
        <v>0</v>
      </c>
      <c r="FB21" s="29" t="str">
        <f>IF('District Q'!$B$18="","",IF($EZ21&gt;=$FA21,"Pass",IF($EZ21&gt;=($FA21-'District Q'!$R$18-'District Q'!$S$18),"Pass With Exemption(s)","Fail")))</f>
        <v/>
      </c>
      <c r="FC21" s="28">
        <f>'District Q'!$P$18</f>
        <v>0</v>
      </c>
      <c r="FD21" s="108">
        <f t="shared" si="47"/>
        <v>0</v>
      </c>
      <c r="FE21" s="29" t="str">
        <f>IF('District Q'!$B$18="","",IF($FC21&gt;=$FD21,"Pass",IF($FC21&gt;=($FD21-(('District Q'!$R$18-'District Q'!$S$18)/$FH21)),"Pass With Exemption(s)","Fail")))</f>
        <v/>
      </c>
      <c r="FF21" s="28">
        <f>'District Q'!$R$18+'District Q'!$S$18</f>
        <v>0</v>
      </c>
      <c r="FG21" s="28">
        <f>'District Q'!$E$18</f>
        <v>0</v>
      </c>
      <c r="FH21" s="108">
        <f t="shared" si="48"/>
        <v>0</v>
      </c>
      <c r="FI21" s="28">
        <f>'District Q'!$X$18</f>
        <v>0</v>
      </c>
      <c r="FK21" s="28">
        <f>'District Q'!$D$19</f>
        <v>0</v>
      </c>
      <c r="FL21" s="108">
        <f t="shared" si="49"/>
        <v>0</v>
      </c>
      <c r="FM21" s="29" t="str">
        <f>IF('District Q'!$B$19="","",IF($FK21&gt;=$FL21,"Pass",IF($FK21&gt;=($FL21-'District Q'!$H$19-'District Q'!$I$19),"Pass With Exemption(s)","Fail")))</f>
        <v/>
      </c>
      <c r="FN21" s="28">
        <f>'District Q'!$F$19</f>
        <v>0</v>
      </c>
      <c r="FO21" s="108">
        <f t="shared" si="50"/>
        <v>0</v>
      </c>
      <c r="FP21" s="108">
        <f t="shared" si="51"/>
        <v>0</v>
      </c>
      <c r="FQ21" s="29" t="str">
        <f>IF('District Q'!$B$19="","",IF($FN21&gt;=$FO21,"Pass",IF($FN21&gt;=($FO21-(('District Q'!$H$19-'District Q'!$I$19)/$FP21)),"Pass With Exemption(s)","Fail")))</f>
        <v/>
      </c>
      <c r="FR21" s="28">
        <f>'District Q'!$H$19+'District Q'!$I$19</f>
        <v>0</v>
      </c>
      <c r="FS21" s="28">
        <f>'District Q'!$O$19</f>
        <v>0</v>
      </c>
      <c r="FT21" s="108">
        <f t="shared" si="52"/>
        <v>0</v>
      </c>
      <c r="FU21" s="29" t="str">
        <f>IF('District Q'!$B$19="","",IF($FS21&gt;=$FT21,"Pass",IF($FS21&gt;=($FT21-'District Q'!$R$19-'District Q'!$S$19),"Pass With Exemption(s)","Fail")))</f>
        <v/>
      </c>
      <c r="FV21" s="28">
        <f>'District Q'!$P$19</f>
        <v>0</v>
      </c>
      <c r="FW21" s="108">
        <f t="shared" si="53"/>
        <v>0</v>
      </c>
      <c r="FX21" s="29" t="str">
        <f>IF('District Q'!$B$19="","",IF($FV21&gt;=$FW21,"Pass",IF($FV21&gt;=($FW21-(('District Q'!$R$19-'District Q'!$S$19)/$GA21)),"Pass With Exemption(s)","Fail")))</f>
        <v/>
      </c>
      <c r="FY21" s="28">
        <f>'District Q'!$R$19+'District Q'!$S$19</f>
        <v>0</v>
      </c>
      <c r="FZ21" s="28">
        <f>'District Q'!$E$19</f>
        <v>0</v>
      </c>
      <c r="GA21" s="108">
        <f t="shared" si="54"/>
        <v>0</v>
      </c>
      <c r="GB21" s="28">
        <f>'District Q'!$X$19</f>
        <v>0</v>
      </c>
      <c r="GD21" s="28">
        <f>'District Q'!$D$20</f>
        <v>0</v>
      </c>
      <c r="GE21" s="108">
        <f t="shared" si="55"/>
        <v>0</v>
      </c>
      <c r="GF21" s="29" t="str">
        <f>IF('District Q'!$B$20="","",IF($GD21&gt;=$GE21,"Pass",IF($GD21&gt;=($GE21-'District Q'!$H$20-'District Q'!$I$20),"Pass With Exemption(s)","Fail")))</f>
        <v/>
      </c>
      <c r="GG21" s="28">
        <f>'District Q'!$F$20</f>
        <v>0</v>
      </c>
      <c r="GH21" s="108">
        <f t="shared" si="56"/>
        <v>0</v>
      </c>
      <c r="GI21" s="108">
        <f t="shared" si="57"/>
        <v>0</v>
      </c>
      <c r="GJ21" s="29" t="str">
        <f>IF('District Q'!$B$20="","",IF($GG21&gt;=$GH21,"Pass",IF($GG21&gt;=($GH21-(('District Q'!$H$20-'District Q'!$I$20)/$GI21)),"Pass With Exemption(s)","Fail")))</f>
        <v/>
      </c>
      <c r="GK21" s="28">
        <f>'District Q'!$H$20+'District Q'!$I$20</f>
        <v>0</v>
      </c>
      <c r="GL21" s="28">
        <f>'District Q'!$O$20</f>
        <v>0</v>
      </c>
      <c r="GM21" s="108">
        <f t="shared" si="58"/>
        <v>0</v>
      </c>
      <c r="GN21" s="29" t="str">
        <f>IF('District Q'!$B$20="","",IF($GL21&gt;=$GM21,"Pass",IF($GL21&gt;=($GM21-'District Q'!$R$20-'District Q'!$S$20),"Pass With Exemption(s)","Fail")))</f>
        <v/>
      </c>
      <c r="GO21" s="28">
        <f>'District Q'!$P$20</f>
        <v>0</v>
      </c>
      <c r="GP21" s="108">
        <f t="shared" si="59"/>
        <v>0</v>
      </c>
      <c r="GQ21" s="29" t="str">
        <f>IF('District Q'!$B$20="","",IF($GO21&gt;=$GP21,"Pass",IF($GO21&gt;=($GP21-(('District Q'!$R$20-'District Q'!$S$20)/$GT21)),"Pass With Exemption(s)","Fail")))</f>
        <v/>
      </c>
      <c r="GR21" s="28">
        <f>'District Q'!$R$20+'District Q'!$S$20</f>
        <v>0</v>
      </c>
      <c r="GS21" s="28">
        <f>'District Q'!$E$20</f>
        <v>0</v>
      </c>
      <c r="GT21" s="108">
        <f t="shared" si="60"/>
        <v>0</v>
      </c>
      <c r="GU21" s="28">
        <f>'District Q'!$X$20</f>
        <v>0</v>
      </c>
      <c r="GW21" s="28">
        <f>'District Q'!$D$21</f>
        <v>0</v>
      </c>
      <c r="GX21" s="108">
        <f t="shared" si="61"/>
        <v>0</v>
      </c>
      <c r="GY21" s="29" t="str">
        <f>IF('District Q'!$B$21="","",IF($GW21&gt;=$GX21,"Pass",IF($GW21&gt;=($GX21-'District Q'!$H$21-'District Q'!$I$21),"Pass With Exemption(s)","Fail")))</f>
        <v/>
      </c>
      <c r="GZ21" s="28">
        <f>'District Q'!$F$21</f>
        <v>0</v>
      </c>
      <c r="HA21" s="108">
        <f t="shared" si="62"/>
        <v>0</v>
      </c>
      <c r="HB21" s="108">
        <f t="shared" si="0"/>
        <v>0</v>
      </c>
      <c r="HC21" s="29" t="str">
        <f>IF('District Q'!$B$21="","",IF($GZ21&gt;=$HA21,"Pass",IF($GZ21&gt;=($HA21-(('District Q'!$H$21-'District Q'!$I$21)/$HB21)),"Pass With Exemption(s)","Fail")))</f>
        <v/>
      </c>
      <c r="HD21" s="28">
        <f>'District Q'!$H$21+'District Q'!$I$21</f>
        <v>0</v>
      </c>
      <c r="HE21" s="28">
        <f>'District Q'!$O$21</f>
        <v>0</v>
      </c>
      <c r="HF21" s="108">
        <f t="shared" si="63"/>
        <v>0</v>
      </c>
      <c r="HG21" s="29" t="str">
        <f>IF('District Q'!$B$21="","",IF($HE21&gt;=$HF21,"Pass",IF($HE21&gt;=($HF21-'District Q'!$R$21-'District Q'!$S$21),"Pass With Exemption(s)","Fail")))</f>
        <v/>
      </c>
      <c r="HH21" s="28">
        <f>'District Q'!$P$21</f>
        <v>0</v>
      </c>
      <c r="HI21" s="108">
        <f t="shared" si="64"/>
        <v>0</v>
      </c>
      <c r="HJ21" s="29" t="str">
        <f>IF('District Q'!$B$21="","",IF($HH21&gt;=$HI21,"Pass",IF($HH21&gt;=($HI21-(('District Q'!$R$21-'District Q'!$S$21)/$HM21)),"Pass With Exemption(s)","Fail")))</f>
        <v/>
      </c>
      <c r="HK21" s="28">
        <f>'District Q'!$R$21+'District Q'!$S$21</f>
        <v>0</v>
      </c>
      <c r="HL21" s="28">
        <f>'District Q'!$E$21</f>
        <v>0</v>
      </c>
      <c r="HM21" s="108">
        <f t="shared" si="65"/>
        <v>0</v>
      </c>
      <c r="HN21" s="28">
        <f>'District Q'!$X$21</f>
        <v>0</v>
      </c>
      <c r="HP21" s="28">
        <f>'District Q'!$D$22</f>
        <v>0</v>
      </c>
      <c r="HQ21" s="108">
        <f t="shared" si="66"/>
        <v>0</v>
      </c>
      <c r="HR21" s="29" t="str">
        <f>IF('District Q'!$B$22="","",IF($HP21&gt;=$HQ21,"Pass",IF($HP21&gt;=($HQ21-'District Q'!$H$22-'District Q'!$I$22),"Pass With Exemption(s)","Fail")))</f>
        <v/>
      </c>
      <c r="HS21" s="28">
        <f>'District Q'!$F$22</f>
        <v>0</v>
      </c>
      <c r="HT21" s="108">
        <f t="shared" si="67"/>
        <v>0</v>
      </c>
      <c r="HU21" s="108">
        <f t="shared" si="68"/>
        <v>0</v>
      </c>
      <c r="HV21" s="29" t="str">
        <f>IF('District Q'!$B$22="","",IF($HS21&gt;=$HT21,"Pass",IF($HS21&gt;=($HT21-(('District Q'!$H$22-'District Q'!$I$22)/$HU21)),"Pass With Exemption(s)","Fail")))</f>
        <v/>
      </c>
      <c r="HW21" s="28">
        <f>'District Q'!$H$22+'District Q'!$I$22</f>
        <v>0</v>
      </c>
      <c r="HX21" s="28">
        <f>'District Q'!$O$22</f>
        <v>0</v>
      </c>
      <c r="HY21" s="108">
        <f t="shared" si="69"/>
        <v>0</v>
      </c>
      <c r="HZ21" s="29" t="str">
        <f>IF('District Q'!$B$22="","",IF($HX21&gt;=$HY21,"Pass",IF($HX21&gt;=($HY21-'District Q'!$R$22-'District Q'!$S$22),"Pass With Exemption(s)","Fail")))</f>
        <v/>
      </c>
      <c r="IA21" s="28">
        <f>'District Q'!$P$22</f>
        <v>0</v>
      </c>
      <c r="IB21" s="108">
        <f t="shared" si="70"/>
        <v>0</v>
      </c>
      <c r="IC21" s="29" t="str">
        <f>IF('District Q'!$B$22="","",IF($IA21&gt;=$IB21,"Pass",IF($IA21&gt;=($IB21-(('District Q'!$R$22-'District Q'!$S$22)/$IF21)),"Pass With Exemption(s)","Fail")))</f>
        <v/>
      </c>
      <c r="ID21" s="28">
        <f>'District Q'!$R$22+'District Q'!$S$22</f>
        <v>0</v>
      </c>
      <c r="IE21" s="28">
        <f>'District Q'!$E$22</f>
        <v>0</v>
      </c>
      <c r="IF21" s="108">
        <f t="shared" si="71"/>
        <v>0</v>
      </c>
      <c r="IG21" s="28">
        <f>'District Q'!$X$22</f>
        <v>0</v>
      </c>
      <c r="II21" s="28">
        <f>'District Q'!$D$23</f>
        <v>0</v>
      </c>
      <c r="IJ21" s="108">
        <f t="shared" si="72"/>
        <v>0</v>
      </c>
      <c r="IK21" s="29" t="str">
        <f>IF('District Q'!$B$23="","",IF($II21&gt;=$IJ21,"Pass",IF($II21&gt;=($IJ21-'District Q'!$H$23-'District Q'!$I$23),"Pass With Exemption(s)","Fail")))</f>
        <v/>
      </c>
      <c r="IL21" s="28">
        <f>'District Q'!$F$23</f>
        <v>0</v>
      </c>
      <c r="IM21" s="108">
        <f t="shared" si="73"/>
        <v>0</v>
      </c>
      <c r="IN21" s="108">
        <f t="shared" si="74"/>
        <v>0</v>
      </c>
      <c r="IO21" s="29" t="str">
        <f>IF('District Q'!$B$23="","",IF($IL21&gt;=$IM21,"Pass",IF($IL21&gt;=($IM21-(('District Q'!$H$23-'District Q'!$I$23)/$IN21)),"Pass With Exemption(s)","Fail")))</f>
        <v/>
      </c>
      <c r="IP21" s="28">
        <f>'District Q'!$H$23+'District Q'!$I$23</f>
        <v>0</v>
      </c>
      <c r="IQ21" s="28">
        <f>'District Q'!$O$23</f>
        <v>0</v>
      </c>
      <c r="IR21" s="108">
        <f t="shared" si="75"/>
        <v>0</v>
      </c>
      <c r="IS21" s="29" t="str">
        <f>IF('District Q'!$B$23="","",IF($IQ21&gt;=$IR21,"Pass",IF($IQ21&gt;=($IR21-'District Q'!$R$23-'District Q'!$S$23),"Pass With Exemption(s)","Fail")))</f>
        <v/>
      </c>
      <c r="IT21" s="28">
        <f>'District Q'!$P$23</f>
        <v>0</v>
      </c>
      <c r="IU21" s="108">
        <f t="shared" si="76"/>
        <v>0</v>
      </c>
      <c r="IV21" s="29" t="str">
        <f>IF('District Q'!$B$23="","",IF($IT21&gt;=$IU21,"Pass",IF($IT21&gt;=($IU21-(('District Q'!$R$23-'District Q'!$S$23)/$IY21)),"Pass With Exemption(s)","Fail")))</f>
        <v/>
      </c>
      <c r="IW21" s="28">
        <f>'District Q'!$R$23+'District Q'!$S$23</f>
        <v>0</v>
      </c>
      <c r="IX21" s="28">
        <f>'District Q'!$E$23</f>
        <v>0</v>
      </c>
      <c r="IY21" s="108">
        <f t="shared" si="77"/>
        <v>0</v>
      </c>
      <c r="IZ21" s="28">
        <f>'District Q'!$X$23</f>
        <v>0</v>
      </c>
      <c r="JB21" s="28">
        <f>'District Q'!$D$24</f>
        <v>0</v>
      </c>
      <c r="JC21" s="108">
        <f t="shared" si="78"/>
        <v>0</v>
      </c>
      <c r="JD21" s="29" t="str">
        <f>IF('District Q'!$B$24="","",IF($JB21&gt;=$JC21,"Pass",IF($JB21&gt;=($JB21-'District Q'!$H$24-'District Q'!$I$24),"Pass With Exemption(s)","Fail")))</f>
        <v/>
      </c>
      <c r="JE21" s="28">
        <f>'District Q'!$F$24</f>
        <v>0</v>
      </c>
      <c r="JF21" s="108">
        <f t="shared" si="79"/>
        <v>0</v>
      </c>
      <c r="JG21" s="108">
        <f t="shared" si="80"/>
        <v>0</v>
      </c>
      <c r="JH21" s="29" t="str">
        <f>IF('District Q'!$B$24="","",IF($JE21&gt;=$JF21,"Pass",IF($JE21&gt;=($JF21-(('District Q'!$H$24-'District Q'!$I$24)/$JG21)),"Pass With Exemption(s)","Fail")))</f>
        <v/>
      </c>
      <c r="JI21" s="28">
        <f>'District Q'!$H$24+'District Q'!$I$24</f>
        <v>0</v>
      </c>
      <c r="JJ21" s="28">
        <f>'District Q'!$O$24</f>
        <v>0</v>
      </c>
      <c r="JK21" s="108">
        <f t="shared" si="81"/>
        <v>0</v>
      </c>
      <c r="JL21" s="29" t="str">
        <f>IF('District Q'!$B$24="","",IF($JJ21&gt;=$JK21,"Pass",IF($JJ21&gt;=($JK21-'District Q'!$R$24-'District Q'!$S$24),"Pass With Exemption(s)","Fail")))</f>
        <v/>
      </c>
      <c r="JM21" s="28">
        <f>'District Q'!$P$24</f>
        <v>0</v>
      </c>
      <c r="JN21" s="108">
        <f t="shared" si="82"/>
        <v>0</v>
      </c>
      <c r="JO21" s="29" t="str">
        <f>IF('District Q'!$B$24="","",IF($JM21&gt;=$JN21,"Pass",IF($JM21&gt;=($JN21-(('District Q'!$R$24-'District Q'!$S$24)/$JR21)),"Pass With Exemption(s)","Fail")))</f>
        <v/>
      </c>
      <c r="JP21" s="28">
        <f>'District Q'!$R$24+'District Q'!$S$24</f>
        <v>0</v>
      </c>
      <c r="JQ21" s="28">
        <f>'District Q'!$E$24</f>
        <v>0</v>
      </c>
      <c r="JR21" s="108">
        <f t="shared" si="83"/>
        <v>0</v>
      </c>
      <c r="JS21" s="28">
        <f>'District Q'!$X$24</f>
        <v>0</v>
      </c>
      <c r="JU21" s="28">
        <f>'District Q'!$D$25</f>
        <v>0</v>
      </c>
      <c r="JV21" s="108">
        <f t="shared" si="84"/>
        <v>0</v>
      </c>
      <c r="JW21" s="29" t="str">
        <f>IF('District Q'!$B$25="","",IF($JU21&gt;=$JV21,"Pass",IF($JU21&gt;=($JV21-'District Q'!$H$25-'District Q'!$I$25),"Pass With Exemption(s)","Fail")))</f>
        <v/>
      </c>
      <c r="JX21" s="28">
        <f>'District Q'!$F$25</f>
        <v>0</v>
      </c>
      <c r="JY21" s="108">
        <f t="shared" si="85"/>
        <v>0</v>
      </c>
      <c r="JZ21" s="108">
        <f t="shared" si="86"/>
        <v>0</v>
      </c>
      <c r="KA21" s="29" t="str">
        <f>IF('District Q'!$B$25="","",IF($JX21&gt;=$JY21,"Pass",IF($JX21&gt;=($JY21-(('District Q'!$H$25-'District Q'!$I$25)/$JZ21)),"Pass With Exemption(s)","Fail")))</f>
        <v/>
      </c>
      <c r="KB21" s="28">
        <f>'District Q'!$H$25+'District Q'!$I$25</f>
        <v>0</v>
      </c>
      <c r="KC21" s="28">
        <f>'District Q'!$O$25</f>
        <v>0</v>
      </c>
      <c r="KD21" s="108">
        <f t="shared" si="87"/>
        <v>0</v>
      </c>
      <c r="KE21" s="29" t="str">
        <f>IF('District Q'!$B$25="","",IF($KC21&gt;=$KD21,"Pass",IF($KC21&gt;=($KD21-'District Q'!$R$25-'District Q'!$S$25),"Pass With Exemption(s)","Fail")))</f>
        <v/>
      </c>
      <c r="KF21" s="28">
        <f>'District Q'!$P$25</f>
        <v>0</v>
      </c>
      <c r="KG21" s="108">
        <f t="shared" si="88"/>
        <v>0</v>
      </c>
      <c r="KH21" s="29" t="str">
        <f>IF('District Q'!$B$25="","",IF($KF21&gt;=$KG21,"Pass",IF($KF21&gt;=($KG21-(('District Q'!$R$25-'District Q'!$S$25)/$KK21)),"Pass With Exemption(s)","Fail")))</f>
        <v/>
      </c>
      <c r="KI21" s="28">
        <f>'District Q'!$R$25+'District Q'!$S$25</f>
        <v>0</v>
      </c>
      <c r="KJ21" s="28">
        <f>'District Q'!$E$25</f>
        <v>0</v>
      </c>
      <c r="KK21" s="108">
        <f t="shared" si="89"/>
        <v>0</v>
      </c>
      <c r="KL21" s="28">
        <f>'District Q'!$X$25</f>
        <v>0</v>
      </c>
    </row>
    <row r="22" spans="1:298" x14ac:dyDescent="0.3">
      <c r="A22" s="30">
        <f>'District R'!$B$3</f>
        <v>0</v>
      </c>
      <c r="B22" s="28">
        <f>'District R'!$D$10</f>
        <v>0</v>
      </c>
      <c r="C22" s="29" t="str">
        <f>IF('District R'!$B$10="","",IF('District R'!$H$10&gt;0,"Pass With Exemption(s)","Pass"))</f>
        <v/>
      </c>
      <c r="D22" s="28">
        <f>'District R'!$F$10</f>
        <v>0</v>
      </c>
      <c r="E22" s="29" t="str">
        <f>IF('District R'!$B$10="","",IF('District R'!$H$10&gt;0,"Pass With Exemption(s)","Pass"))</f>
        <v/>
      </c>
      <c r="F22" s="28">
        <f>'District R'!$H$10+'District R'!$I$10</f>
        <v>0</v>
      </c>
      <c r="G22" s="28">
        <f>'District R'!$O$10</f>
        <v>0</v>
      </c>
      <c r="H22" s="29" t="str">
        <f>IF('District R'!$B$10="","",IF('District R'!$R$10&gt;0,"Pass With Exemption(s)","Pass"))</f>
        <v/>
      </c>
      <c r="I22" s="28">
        <f>'District R'!$P$10</f>
        <v>0</v>
      </c>
      <c r="J22" s="29" t="str">
        <f>IF('District R'!$B$10="","",IF('District R'!$R$10&gt;0,"Pass With Exemption(s)","Pass"))</f>
        <v/>
      </c>
      <c r="K22" s="28">
        <f>'District R'!$R$10+'District R'!$S$10</f>
        <v>0</v>
      </c>
      <c r="L22" s="28">
        <f>'District R'!$E$10</f>
        <v>0</v>
      </c>
      <c r="M22" s="28">
        <f>'District R'!$X$10</f>
        <v>0</v>
      </c>
      <c r="O22" s="28">
        <f>'District R'!$D$11</f>
        <v>0</v>
      </c>
      <c r="P22" s="108">
        <f t="shared" si="1"/>
        <v>0</v>
      </c>
      <c r="Q22" s="29" t="str">
        <f>IF('District R'!$B$11="","",IF($O22&gt;=$P22,"Pass",IF($O22&gt;=($P22-'District R'!$H$11-'District R'!$I$11),"Pass With Exemption(s)","Fail")))</f>
        <v/>
      </c>
      <c r="R22" s="28">
        <f>'District R'!$F$11</f>
        <v>0</v>
      </c>
      <c r="S22" s="108">
        <f t="shared" si="2"/>
        <v>0</v>
      </c>
      <c r="T22" s="108">
        <f t="shared" si="3"/>
        <v>0</v>
      </c>
      <c r="U22" s="29" t="str">
        <f>IF('District R'!$B$11="","",IF($R22&gt;=$S22,"Pass",IF($R22&gt;=($S22-(('District R'!$H$11-'District R'!$I$11)/$T22)),"Pass With Exemption(s)","Fail")))</f>
        <v/>
      </c>
      <c r="V22" s="28">
        <f>'District R'!$H$11+'District R'!$I$11</f>
        <v>0</v>
      </c>
      <c r="W22" s="28">
        <f>'District R'!$O$11</f>
        <v>0</v>
      </c>
      <c r="X22" s="108">
        <f t="shared" si="4"/>
        <v>0</v>
      </c>
      <c r="Y22" s="29" t="str">
        <f>IF('District R'!$B$11="","",IF($W22&gt;=$X22,"Pass",IF($W22&gt;=($X22-'District R'!$R$11-'District R'!$S$11),"Pass With Exemption(s)","Fail")))</f>
        <v/>
      </c>
      <c r="Z22" s="28">
        <f>'District R'!$P$11</f>
        <v>0</v>
      </c>
      <c r="AA22" s="108">
        <f t="shared" si="5"/>
        <v>0</v>
      </c>
      <c r="AB22" s="29" t="str">
        <f>IF('District R'!$B$11="","",IF($Z22&gt;=$AA22,"Pass",IF($Z22&gt;=($AA22-(('District R'!$R$11-'District R'!$S$11)/$AE22)),"Pass With Exemption(s)","Fail")))</f>
        <v/>
      </c>
      <c r="AC22" s="28">
        <f>'District R'!$R$11+'District R'!$S$11</f>
        <v>0</v>
      </c>
      <c r="AD22" s="28">
        <f>'District R'!$E$11</f>
        <v>0</v>
      </c>
      <c r="AE22" s="108">
        <f t="shared" si="6"/>
        <v>0</v>
      </c>
      <c r="AF22" s="28">
        <f>'District R'!$X$11</f>
        <v>0</v>
      </c>
      <c r="AH22" s="28">
        <f>'District R'!$D$12</f>
        <v>0</v>
      </c>
      <c r="AI22" s="108">
        <f t="shared" si="7"/>
        <v>0</v>
      </c>
      <c r="AJ22" s="29" t="str">
        <f>IF('District R'!$B$12="","",IF($AH22&gt;=$AI22,"Pass",IF($AH22&gt;=($AI22-'District R'!$H$12-'District R'!$I$12),"Pass With Exemption(s)","Fail")))</f>
        <v/>
      </c>
      <c r="AK22" s="28">
        <f>'District R'!$F$12</f>
        <v>0</v>
      </c>
      <c r="AL22" s="108">
        <f t="shared" si="8"/>
        <v>0</v>
      </c>
      <c r="AM22" s="108">
        <f t="shared" si="9"/>
        <v>0</v>
      </c>
      <c r="AN22" s="29" t="str">
        <f>IF('District R'!$B$12="","",IF($AK22&gt;=$AL22,"Pass",IF($AK22&gt;=($AL22-(('District R'!$H$12-'District R'!$I$12)/$AM22)),"Pass With Exemption(s)","Fail")))</f>
        <v/>
      </c>
      <c r="AO22" s="28">
        <f>'District R'!$H$12+'District R'!$I$12</f>
        <v>0</v>
      </c>
      <c r="AP22" s="28">
        <f>'District R'!$O$12</f>
        <v>0</v>
      </c>
      <c r="AQ22" s="108">
        <f t="shared" si="10"/>
        <v>0</v>
      </c>
      <c r="AR22" s="29" t="str">
        <f>IF('District R'!$B$12="","",IF($AP22&gt;=$AQ22,"Pass",IF($AP22&gt;=($AQ22-'District R'!$R$12-'District R'!$S$12),"Pass With Exemption(s)","Fail")))</f>
        <v/>
      </c>
      <c r="AS22" s="28">
        <f>'District R'!$P$12</f>
        <v>0</v>
      </c>
      <c r="AT22" s="108">
        <f t="shared" si="11"/>
        <v>0</v>
      </c>
      <c r="AU22" s="29" t="str">
        <f>IF('District R'!$B$12="","",IF($AS22&gt;=$AT22,"Pass",IF($AS22&gt;=($AT22-(('District R'!$R$12-'District R'!$S$12)/$AX22)),"Pass With Exemption(s)","Fail")))</f>
        <v/>
      </c>
      <c r="AV22" s="28">
        <f>'District R'!$R$12+'District R'!$S$12</f>
        <v>0</v>
      </c>
      <c r="AW22" s="28">
        <f>'District R'!$E$12</f>
        <v>0</v>
      </c>
      <c r="AX22" s="108">
        <f t="shared" si="12"/>
        <v>0</v>
      </c>
      <c r="AY22" s="28">
        <f>'District R'!$X$12</f>
        <v>0</v>
      </c>
      <c r="BA22" s="28">
        <f>'District R'!$D$13</f>
        <v>0</v>
      </c>
      <c r="BB22" s="108">
        <f t="shared" si="13"/>
        <v>0</v>
      </c>
      <c r="BC22" s="29" t="str">
        <f>IF('District R'!$B$13="","",IF($BA22&gt;=$BB22,"Pass",IF($BA22&gt;=($BB22-'District R'!$H$13-'District R'!$I$13),"Pass With Exemption(s)","Fail")))</f>
        <v/>
      </c>
      <c r="BD22" s="28">
        <f>'District R'!$F$13</f>
        <v>0</v>
      </c>
      <c r="BE22" s="108">
        <f t="shared" si="14"/>
        <v>0</v>
      </c>
      <c r="BF22" s="108">
        <f t="shared" si="15"/>
        <v>0</v>
      </c>
      <c r="BG22" s="29" t="str">
        <f>IF('District R'!$B$13="","",IF($BD22&gt;=$BE22,"Pass",IF($BD22&gt;=($BE22-(('District R'!$H$13-'District R'!$I$13)/$BF22)),"Pass With Exemption(s)","Fail")))</f>
        <v/>
      </c>
      <c r="BH22" s="28">
        <f>'District R'!$H$13+'District R'!$I$13</f>
        <v>0</v>
      </c>
      <c r="BI22" s="28">
        <f>'District R'!$O$13</f>
        <v>0</v>
      </c>
      <c r="BJ22" s="108">
        <f t="shared" si="16"/>
        <v>0</v>
      </c>
      <c r="BK22" s="29" t="str">
        <f>IF('District R'!$B$13="","",IF($BI22&gt;=$BJ22,"Pass",IF($BI22&gt;=($BJ22-'District R'!$R$13-'District R'!$S$13),"Pass With Exemption(s)","Fail")))</f>
        <v/>
      </c>
      <c r="BL22" s="28">
        <f>'District R'!$P$13</f>
        <v>0</v>
      </c>
      <c r="BM22" s="108">
        <f t="shared" si="17"/>
        <v>0</v>
      </c>
      <c r="BN22" s="29" t="str">
        <f>IF('District R'!$B$13="","",IF($BL22&gt;=$BM22,"Pass",IF($BL22&gt;=($BM22-(('District R'!$R$13-'District R'!$S$13)/$BQ22)),"Pass With Exemption(s)","Fail")))</f>
        <v/>
      </c>
      <c r="BO22" s="28">
        <f>'District R'!$R$13+'District R'!$S$13</f>
        <v>0</v>
      </c>
      <c r="BP22" s="28">
        <f>'District R'!$E$13</f>
        <v>0</v>
      </c>
      <c r="BQ22" s="108">
        <f t="shared" si="18"/>
        <v>0</v>
      </c>
      <c r="BR22" s="28">
        <f>'District R'!$X$13</f>
        <v>0</v>
      </c>
      <c r="BT22" s="28">
        <f>'District R'!$D$14</f>
        <v>0</v>
      </c>
      <c r="BU22" s="108">
        <f t="shared" si="19"/>
        <v>0</v>
      </c>
      <c r="BV22" s="29" t="str">
        <f>IF('District R'!$B$14="","",IF($BT22&gt;=$BU22,"Pass",IF($BT22&gt;=($BU22-'District R'!$H$14-'District R'!$I$14),"Pass With Exemption(s)","Fail")))</f>
        <v/>
      </c>
      <c r="BW22" s="28">
        <f>'District R'!$F$14</f>
        <v>0</v>
      </c>
      <c r="BX22" s="108">
        <f t="shared" si="20"/>
        <v>0</v>
      </c>
      <c r="BY22" s="108">
        <f t="shared" si="21"/>
        <v>0</v>
      </c>
      <c r="BZ22" s="29" t="str">
        <f>IF('District R'!$B$14="","",IF($BW22&gt;=$BX22,"Pass",IF($BW22&gt;=($BX22-(('District R'!$H$14-'District R'!$I$14)/$BY22)),"Pass With Exemption(s)","Fail")))</f>
        <v/>
      </c>
      <c r="CA22" s="28">
        <f>'District R'!$H$14+'District R'!$I$14</f>
        <v>0</v>
      </c>
      <c r="CB22" s="28">
        <f>'District R'!$O$14</f>
        <v>0</v>
      </c>
      <c r="CC22" s="108">
        <f t="shared" si="22"/>
        <v>0</v>
      </c>
      <c r="CD22" s="29" t="str">
        <f>IF('District R'!$B$14="","",IF($CB22&gt;=$CC22,"Pass",IF($CB22&gt;=($CC22-'District R'!$R$14-'District R'!$S$14),"Pass With Exemption(s)","Fail")))</f>
        <v/>
      </c>
      <c r="CE22" s="28">
        <f>'District R'!$P$14</f>
        <v>0</v>
      </c>
      <c r="CF22" s="108">
        <f t="shared" si="23"/>
        <v>0</v>
      </c>
      <c r="CG22" s="29" t="str">
        <f>IF('District R'!$B$14="","",IF($CE22&gt;=$CF22,"Pass",IF($CE22&gt;=($CF22-(('District R'!$R$14-'District R'!$S$14)/$CJ22)),"Pass With Exemption(s)","Fail")))</f>
        <v/>
      </c>
      <c r="CH22" s="28">
        <f>'District R'!$R$14+'District R'!$S$14</f>
        <v>0</v>
      </c>
      <c r="CI22" s="28">
        <f>'District R'!$E$14</f>
        <v>0</v>
      </c>
      <c r="CJ22" s="108">
        <f t="shared" si="24"/>
        <v>0</v>
      </c>
      <c r="CK22" s="28">
        <f>'District R'!$X$14</f>
        <v>0</v>
      </c>
      <c r="CM22" s="28">
        <f>'District R'!$D$15</f>
        <v>0</v>
      </c>
      <c r="CN22" s="108">
        <f t="shared" si="25"/>
        <v>0</v>
      </c>
      <c r="CO22" s="29" t="str">
        <f>IF('District R'!$B$15="","",IF($CM22&gt;=$CN22,"Pass",IF($CM22&gt;=($CN22-'District R'!$H$15-'District R'!$I$15),"Pass With Exemption(s)","Fail")))</f>
        <v/>
      </c>
      <c r="CP22" s="28">
        <f>'District R'!$F$15</f>
        <v>0</v>
      </c>
      <c r="CQ22" s="108">
        <f t="shared" si="26"/>
        <v>0</v>
      </c>
      <c r="CR22" s="108">
        <f t="shared" si="27"/>
        <v>0</v>
      </c>
      <c r="CS22" s="29" t="str">
        <f>IF('District R'!$B$15="","",IF($CP22&gt;=$CQ22,"Pass",IF($CP22&gt;=($CQ22-(('District R'!$H$15-'District R'!$I$15)/$CR22)),"Pass With Exemption(s)","Fail")))</f>
        <v/>
      </c>
      <c r="CT22" s="28">
        <f>'District R'!$H$15+'District R'!$I$15</f>
        <v>0</v>
      </c>
      <c r="CU22" s="28">
        <f>'District R'!$O$15</f>
        <v>0</v>
      </c>
      <c r="CV22" s="108">
        <f t="shared" si="28"/>
        <v>0</v>
      </c>
      <c r="CW22" s="29" t="str">
        <f>IF('District R'!$B$15="","",IF($CU22&gt;=$CV22,"Pass",IF($CU22&gt;=($CV22-'District R'!$R$15-'District R'!$S$15),"Pass With Exemption(s)","Fail")))</f>
        <v/>
      </c>
      <c r="CX22" s="28">
        <f>'District R'!$P$15</f>
        <v>0</v>
      </c>
      <c r="CY22" s="108">
        <f t="shared" si="29"/>
        <v>0</v>
      </c>
      <c r="CZ22" s="29" t="str">
        <f>IF('District R'!$B$15="","",IF($CX22&gt;=$CY22,"Pass",IF($CX22&gt;=($CY22-(('District R'!$R$15-'District R'!$S$15)/$DC22)),"Pass With Exemption(s)","Fail")))</f>
        <v/>
      </c>
      <c r="DA22" s="28">
        <f>'District R'!$R$15+'District R'!$S$15</f>
        <v>0</v>
      </c>
      <c r="DB22" s="28">
        <f>'District R'!$E$15</f>
        <v>0</v>
      </c>
      <c r="DC22" s="108">
        <f t="shared" si="30"/>
        <v>0</v>
      </c>
      <c r="DD22" s="28">
        <f>'District R'!$X$15</f>
        <v>0</v>
      </c>
      <c r="DF22" s="28">
        <f>'District R'!$D$16</f>
        <v>0</v>
      </c>
      <c r="DG22" s="108">
        <f t="shared" si="31"/>
        <v>0</v>
      </c>
      <c r="DH22" s="29" t="str">
        <f>IF('District R'!$B$16="","",IF($DF22&gt;=$DG22,"Pass",IF($DF22&gt;=($DG22-'District R'!$H$16-'District R'!$I$16),"Pass With Exemption(s)","Fail")))</f>
        <v/>
      </c>
      <c r="DI22" s="28">
        <f>'District R'!$F$16</f>
        <v>0</v>
      </c>
      <c r="DJ22" s="108">
        <f t="shared" si="32"/>
        <v>0</v>
      </c>
      <c r="DK22" s="108">
        <f t="shared" si="33"/>
        <v>0</v>
      </c>
      <c r="DL22" s="29" t="str">
        <f>IF('District R'!$B$16="","",IF($DI22&gt;=$DJ22,"Pass",IF($DI22&gt;=($DJ22-(('District R'!$H$16-'District R'!$I$16)/$DK22)),"Pass With Exemption(s)","Fail")))</f>
        <v/>
      </c>
      <c r="DM22" s="28">
        <f>'District R'!$H$16+'District R'!$I$16</f>
        <v>0</v>
      </c>
      <c r="DN22" s="28">
        <f>'District R'!$O$16</f>
        <v>0</v>
      </c>
      <c r="DO22" s="108">
        <f t="shared" si="34"/>
        <v>0</v>
      </c>
      <c r="DP22" s="29" t="str">
        <f>IF('District R'!$B$16="","",IF($DN22&gt;=$DO22,"Pass",IF($DN22&gt;=($DO22-'District R'!$R$16-'District R'!$S$16),"Pass With Exemption(s)","Fail")))</f>
        <v/>
      </c>
      <c r="DQ22" s="28">
        <f>'District R'!$P$16</f>
        <v>0</v>
      </c>
      <c r="DR22" s="108">
        <f t="shared" si="35"/>
        <v>0</v>
      </c>
      <c r="DS22" s="29" t="str">
        <f>IF('District R'!$B$16="","",IF($DQ22&gt;=$DR22,"Pass",IF($DQ22&gt;=($DR22-(('District R'!$R$16-'District R'!$S$16)/$DV22)),"Pass With Exemption(s)","Fail")))</f>
        <v/>
      </c>
      <c r="DT22" s="28">
        <f>'District R'!$R$16+'District R'!$S$16</f>
        <v>0</v>
      </c>
      <c r="DU22" s="28">
        <f>'District R'!$E$16</f>
        <v>0</v>
      </c>
      <c r="DV22" s="108">
        <f t="shared" si="36"/>
        <v>0</v>
      </c>
      <c r="DW22" s="28">
        <f>'District R'!$X$16</f>
        <v>0</v>
      </c>
      <c r="DY22" s="28">
        <f>'District R'!$D$17</f>
        <v>0</v>
      </c>
      <c r="DZ22" s="108">
        <f t="shared" si="37"/>
        <v>0</v>
      </c>
      <c r="EA22" s="29" t="str">
        <f>IF('District R'!$B$17="","",IF($DY22&gt;=$DZ22,"Pass",IF($DY22&gt;=($DZ22-'District R'!$H$17-'District R'!$I$17),"Pass With Exemption(s)","Fail")))</f>
        <v/>
      </c>
      <c r="EB22" s="28">
        <f>'District R'!$F$17</f>
        <v>0</v>
      </c>
      <c r="EC22" s="108">
        <f t="shared" si="38"/>
        <v>0</v>
      </c>
      <c r="ED22" s="108">
        <f t="shared" si="39"/>
        <v>0</v>
      </c>
      <c r="EE22" s="29" t="str">
        <f>IF('District R'!$B$17="","",IF($EB22&gt;=$EC22,"Pass",IF($EB22&gt;=($EC22-(('District R'!$H$17-'District R'!$I$17)/$ED22)),"Pass With Exemption(s)","Fail")))</f>
        <v/>
      </c>
      <c r="EF22" s="28">
        <f>'District R'!$H$17+'District R'!$I$17</f>
        <v>0</v>
      </c>
      <c r="EG22" s="28">
        <f>'District R'!$O$17</f>
        <v>0</v>
      </c>
      <c r="EH22" s="108">
        <f t="shared" si="40"/>
        <v>0</v>
      </c>
      <c r="EI22" s="29" t="str">
        <f>IF('District R'!$B$17="","",IF($EG22&gt;=$EH22,"Pass",IF($EG22&gt;=($EH22-'District R'!$R$17-'District R'!$S$17),"Pass With Exemption(s)","Fail")))</f>
        <v/>
      </c>
      <c r="EJ22" s="28">
        <f>'District R'!$P$17</f>
        <v>0</v>
      </c>
      <c r="EK22" s="108">
        <f t="shared" si="41"/>
        <v>0</v>
      </c>
      <c r="EL22" s="29" t="str">
        <f>IF('District R'!$B$17="","",IF($EJ22&gt;=$EK22,"Pass",IF($EJ22&gt;=($EK22-(('District R'!$R$17-'District R'!$S$17)/$EO22)),"Pass With Exemption(s)","Fail")))</f>
        <v/>
      </c>
      <c r="EM22" s="28">
        <f>'District R'!$R$17+'District R'!$S$17</f>
        <v>0</v>
      </c>
      <c r="EN22" s="28">
        <f>'District R'!$E$17</f>
        <v>0</v>
      </c>
      <c r="EO22" s="108">
        <f t="shared" si="42"/>
        <v>0</v>
      </c>
      <c r="EP22" s="28">
        <f>'District R'!$X$17</f>
        <v>0</v>
      </c>
      <c r="ER22" s="28">
        <f>'District R'!$D$18</f>
        <v>0</v>
      </c>
      <c r="ES22" s="108">
        <f t="shared" si="43"/>
        <v>0</v>
      </c>
      <c r="ET22" s="29" t="str">
        <f>IF('District R'!$B$18="","",IF($ER22&gt;=$ES22,"Pass",IF($ER22&gt;=($ES22-'District R'!$H$18-'District R'!$I$18),"Pass With Exemption(s)","Fail")))</f>
        <v/>
      </c>
      <c r="EU22" s="28">
        <f>'District R'!$F$18</f>
        <v>0</v>
      </c>
      <c r="EV22" s="108">
        <f t="shared" si="44"/>
        <v>0</v>
      </c>
      <c r="EW22" s="108">
        <f t="shared" si="45"/>
        <v>0</v>
      </c>
      <c r="EX22" s="29" t="str">
        <f>IF('District R'!$B$18="","",IF($EU22&gt;=$EV22,"Pass",IF($EU22&gt;=($EV22-(('District R'!$H$18-'District R'!$I$18)/$EW22)),"Pass With Exemption(s)","Fail")))</f>
        <v/>
      </c>
      <c r="EY22" s="28">
        <f>'District R'!$H$18+'District R'!$I$18</f>
        <v>0</v>
      </c>
      <c r="EZ22" s="28">
        <f>'District R'!$O$18</f>
        <v>0</v>
      </c>
      <c r="FA22" s="108">
        <f t="shared" si="46"/>
        <v>0</v>
      </c>
      <c r="FB22" s="29" t="str">
        <f>IF('District R'!$B$18="","",IF($EZ22&gt;=$FA22,"Pass",IF($EZ22&gt;=($FA22-'District R'!$R$18-'District R'!$S$18),"Pass With Exemption(s)","Fail")))</f>
        <v/>
      </c>
      <c r="FC22" s="28">
        <f>'District R'!$P$18</f>
        <v>0</v>
      </c>
      <c r="FD22" s="108">
        <f t="shared" si="47"/>
        <v>0</v>
      </c>
      <c r="FE22" s="29" t="str">
        <f>IF('District R'!$B$18="","",IF($FC22&gt;=$FD22,"Pass",IF($FC22&gt;=($FD22-(('District R'!$R$18-'District R'!$S$18)/$FH22)),"Pass With Exemption(s)","Fail")))</f>
        <v/>
      </c>
      <c r="FF22" s="28">
        <f>'District R'!$R$18+'District R'!$S$18</f>
        <v>0</v>
      </c>
      <c r="FG22" s="28">
        <f>'District R'!$E$18</f>
        <v>0</v>
      </c>
      <c r="FH22" s="108">
        <f t="shared" si="48"/>
        <v>0</v>
      </c>
      <c r="FI22" s="28">
        <f>'District R'!$X$18</f>
        <v>0</v>
      </c>
      <c r="FK22" s="28">
        <f>'District R'!$D$19</f>
        <v>0</v>
      </c>
      <c r="FL22" s="108">
        <f t="shared" si="49"/>
        <v>0</v>
      </c>
      <c r="FM22" s="29" t="str">
        <f>IF('District R'!$B$19="","",IF($FK22&gt;=$FL22,"Pass",IF($FK22&gt;=($FL22-'District R'!$H$19-'District R'!$I$19),"Pass With Exemption(s)","Fail")))</f>
        <v/>
      </c>
      <c r="FN22" s="28">
        <f>'District R'!$F$19</f>
        <v>0</v>
      </c>
      <c r="FO22" s="108">
        <f t="shared" si="50"/>
        <v>0</v>
      </c>
      <c r="FP22" s="108">
        <f t="shared" si="51"/>
        <v>0</v>
      </c>
      <c r="FQ22" s="29" t="str">
        <f>IF('District R'!$B$19="","",IF($FN22&gt;=$FO22,"Pass",IF($FN22&gt;=($FO22-(('District R'!$H$19-'District R'!$I$19)/$FP22)),"Pass With Exemption(s)","Fail")))</f>
        <v/>
      </c>
      <c r="FR22" s="28">
        <f>'District R'!$H$19+'District R'!$I$19</f>
        <v>0</v>
      </c>
      <c r="FS22" s="28">
        <f>'District R'!$O$19</f>
        <v>0</v>
      </c>
      <c r="FT22" s="108">
        <f t="shared" si="52"/>
        <v>0</v>
      </c>
      <c r="FU22" s="29" t="str">
        <f>IF('District R'!$B$19="","",IF($FS22&gt;=$FT22,"Pass",IF($FS22&gt;=($FT22-'District R'!$R$19-'District R'!$S$19),"Pass With Exemption(s)","Fail")))</f>
        <v/>
      </c>
      <c r="FV22" s="28">
        <f>'District R'!$P$19</f>
        <v>0</v>
      </c>
      <c r="FW22" s="108">
        <f t="shared" si="53"/>
        <v>0</v>
      </c>
      <c r="FX22" s="29" t="str">
        <f>IF('District R'!$B$19="","",IF($FV22&gt;=$FW22,"Pass",IF($FV22&gt;=($FW22-(('District R'!$R$19-'District R'!$S$19)/$GA22)),"Pass With Exemption(s)","Fail")))</f>
        <v/>
      </c>
      <c r="FY22" s="28">
        <f>'District R'!$R$19+'District R'!$S$19</f>
        <v>0</v>
      </c>
      <c r="FZ22" s="28">
        <f>'District R'!$E$19</f>
        <v>0</v>
      </c>
      <c r="GA22" s="108">
        <f t="shared" si="54"/>
        <v>0</v>
      </c>
      <c r="GB22" s="28">
        <f>'District R'!$X$19</f>
        <v>0</v>
      </c>
      <c r="GD22" s="28">
        <f>'District R'!$D$20</f>
        <v>0</v>
      </c>
      <c r="GE22" s="108">
        <f t="shared" si="55"/>
        <v>0</v>
      </c>
      <c r="GF22" s="29" t="str">
        <f>IF('District R'!$B$20="","",IF($GD22&gt;=$GE22,"Pass",IF($GD22&gt;=($GE22-'District R'!$H$20-'District R'!$I$20),"Pass With Exemption(s)","Fail")))</f>
        <v/>
      </c>
      <c r="GG22" s="28">
        <f>'District R'!$F$20</f>
        <v>0</v>
      </c>
      <c r="GH22" s="108">
        <f t="shared" si="56"/>
        <v>0</v>
      </c>
      <c r="GI22" s="108">
        <f t="shared" si="57"/>
        <v>0</v>
      </c>
      <c r="GJ22" s="29" t="str">
        <f>IF('District R'!$B$20="","",IF($GG22&gt;=$GH22,"Pass",IF($GG22&gt;=($GH22-(('District R'!$H$20-'District R'!$I$20)/$GI22)),"Pass With Exemption(s)","Fail")))</f>
        <v/>
      </c>
      <c r="GK22" s="28">
        <f>'District R'!$H$20+'District R'!$I$20</f>
        <v>0</v>
      </c>
      <c r="GL22" s="28">
        <f>'District R'!$O$20</f>
        <v>0</v>
      </c>
      <c r="GM22" s="108">
        <f t="shared" si="58"/>
        <v>0</v>
      </c>
      <c r="GN22" s="29" t="str">
        <f>IF('District R'!$B$20="","",IF($GL22&gt;=$GM22,"Pass",IF($GL22&gt;=($GM22-'District R'!$R$20-'District R'!$S$20),"Pass With Exemption(s)","Fail")))</f>
        <v/>
      </c>
      <c r="GO22" s="28">
        <f>'District R'!$P$20</f>
        <v>0</v>
      </c>
      <c r="GP22" s="108">
        <f t="shared" si="59"/>
        <v>0</v>
      </c>
      <c r="GQ22" s="29" t="str">
        <f>IF('District R'!$B$20="","",IF($GO22&gt;=$GP22,"Pass",IF($GO22&gt;=($GP22-(('District R'!$R$20-'District R'!$S$20)/$GT22)),"Pass With Exemption(s)","Fail")))</f>
        <v/>
      </c>
      <c r="GR22" s="28">
        <f>'District R'!$R$20+'District R'!$S$20</f>
        <v>0</v>
      </c>
      <c r="GS22" s="28">
        <f>'District R'!$E$20</f>
        <v>0</v>
      </c>
      <c r="GT22" s="108">
        <f t="shared" si="60"/>
        <v>0</v>
      </c>
      <c r="GU22" s="28">
        <f>'District R'!$X$20</f>
        <v>0</v>
      </c>
      <c r="GW22" s="28">
        <f>'District R'!$D$21</f>
        <v>0</v>
      </c>
      <c r="GX22" s="108">
        <f t="shared" si="61"/>
        <v>0</v>
      </c>
      <c r="GY22" s="29" t="str">
        <f>IF('District R'!$B$21="","",IF($GW22&gt;=$GX22,"Pass",IF($GW22&gt;=($GX22-'District R'!$H$21-'District R'!$I$21),"Pass With Exemption(s)","Fail")))</f>
        <v/>
      </c>
      <c r="GZ22" s="28">
        <f>'District R'!$F$21</f>
        <v>0</v>
      </c>
      <c r="HA22" s="108">
        <f t="shared" si="62"/>
        <v>0</v>
      </c>
      <c r="HB22" s="108">
        <f t="shared" si="0"/>
        <v>0</v>
      </c>
      <c r="HC22" s="29" t="str">
        <f>IF('District R'!$B$21="","",IF($GZ22&gt;=$HA22,"Pass",IF($GZ22&gt;=($HA22-(('District R'!$H$21-'District R'!$I$21)/$HB22)),"Pass With Exemption(s)","Fail")))</f>
        <v/>
      </c>
      <c r="HD22" s="28">
        <f>'District R'!$H$21+'District R'!$I$21</f>
        <v>0</v>
      </c>
      <c r="HE22" s="28">
        <f>'District R'!$O$21</f>
        <v>0</v>
      </c>
      <c r="HF22" s="108">
        <f t="shared" si="63"/>
        <v>0</v>
      </c>
      <c r="HG22" s="29" t="str">
        <f>IF('District R'!$B$21="","",IF($HE22&gt;=$HF22,"Pass",IF($HE22&gt;=($HF22-'District R'!$R$21-'District R'!$S$21),"Pass With Exemption(s)","Fail")))</f>
        <v/>
      </c>
      <c r="HH22" s="28">
        <f>'District R'!$P$21</f>
        <v>0</v>
      </c>
      <c r="HI22" s="108">
        <f t="shared" si="64"/>
        <v>0</v>
      </c>
      <c r="HJ22" s="29" t="str">
        <f>IF('District R'!$B$21="","",IF($HH22&gt;=$HI22,"Pass",IF($HH22&gt;=($HI22-(('District R'!$R$21-'District R'!$S$21)/$HM22)),"Pass With Exemption(s)","Fail")))</f>
        <v/>
      </c>
      <c r="HK22" s="28">
        <f>'District R'!$R$21+'District R'!$S$21</f>
        <v>0</v>
      </c>
      <c r="HL22" s="28">
        <f>'District R'!$E$21</f>
        <v>0</v>
      </c>
      <c r="HM22" s="108">
        <f t="shared" si="65"/>
        <v>0</v>
      </c>
      <c r="HN22" s="28">
        <f>'District R'!$X$21</f>
        <v>0</v>
      </c>
      <c r="HP22" s="28">
        <f>'District R'!$D$22</f>
        <v>0</v>
      </c>
      <c r="HQ22" s="108">
        <f t="shared" si="66"/>
        <v>0</v>
      </c>
      <c r="HR22" s="29" t="str">
        <f>IF('District R'!$B$22="","",IF($HP22&gt;=$HQ22,"Pass",IF($HP22&gt;=($HQ22-'District R'!$H$22-'District R'!$I$22),"Pass With Exemption(s)","Fail")))</f>
        <v/>
      </c>
      <c r="HS22" s="28">
        <f>'District R'!$F$22</f>
        <v>0</v>
      </c>
      <c r="HT22" s="108">
        <f t="shared" si="67"/>
        <v>0</v>
      </c>
      <c r="HU22" s="108">
        <f t="shared" si="68"/>
        <v>0</v>
      </c>
      <c r="HV22" s="29" t="str">
        <f>IF('District R'!$B$22="","",IF($HS22&gt;=$HT22,"Pass",IF($HS22&gt;=($HT22-(('District R'!$H$22-'District R'!$I$22)/$HU22)),"Pass With Exemption(s)","Fail")))</f>
        <v/>
      </c>
      <c r="HW22" s="28">
        <f>'District R'!$H$22+'District R'!$I$22</f>
        <v>0</v>
      </c>
      <c r="HX22" s="28">
        <f>'District R'!$O$22</f>
        <v>0</v>
      </c>
      <c r="HY22" s="108">
        <f t="shared" si="69"/>
        <v>0</v>
      </c>
      <c r="HZ22" s="29" t="str">
        <f>IF('District R'!$B$22="","",IF($HX22&gt;=$HY22,"Pass",IF($HX22&gt;=($HY22-'District R'!$R$22-'District R'!$S$22),"Pass With Exemption(s)","Fail")))</f>
        <v/>
      </c>
      <c r="IA22" s="28">
        <f>'District R'!$P$22</f>
        <v>0</v>
      </c>
      <c r="IB22" s="108">
        <f t="shared" si="70"/>
        <v>0</v>
      </c>
      <c r="IC22" s="29" t="str">
        <f>IF('District R'!$B$22="","",IF($IA22&gt;=$IB22,"Pass",IF($IA22&gt;=($IB22-(('District R'!$R$22-'District R'!$S$22)/$IF22)),"Pass With Exemption(s)","Fail")))</f>
        <v/>
      </c>
      <c r="ID22" s="28">
        <f>'District R'!$R$22+'District R'!$S$22</f>
        <v>0</v>
      </c>
      <c r="IE22" s="28">
        <f>'District R'!$E$22</f>
        <v>0</v>
      </c>
      <c r="IF22" s="108">
        <f t="shared" si="71"/>
        <v>0</v>
      </c>
      <c r="IG22" s="28">
        <f>'District R'!$X$22</f>
        <v>0</v>
      </c>
      <c r="II22" s="28">
        <f>'District R'!$D$23</f>
        <v>0</v>
      </c>
      <c r="IJ22" s="108">
        <f t="shared" si="72"/>
        <v>0</v>
      </c>
      <c r="IK22" s="29" t="str">
        <f>IF('District R'!$B$23="","",IF($II22&gt;=$IJ22,"Pass",IF($II22&gt;=($IJ22-'District R'!$H$23-'District R'!$I$23),"Pass With Exemption(s)","Fail")))</f>
        <v/>
      </c>
      <c r="IL22" s="28">
        <f>'District R'!$F$23</f>
        <v>0</v>
      </c>
      <c r="IM22" s="108">
        <f t="shared" si="73"/>
        <v>0</v>
      </c>
      <c r="IN22" s="108">
        <f t="shared" si="74"/>
        <v>0</v>
      </c>
      <c r="IO22" s="29" t="str">
        <f>IF('District R'!$B$23="","",IF($IL22&gt;=$IM22,"Pass",IF($IL22&gt;=($IM22-(('District R'!$H$23-'District R'!$I$23)/$IN22)),"Pass With Exemption(s)","Fail")))</f>
        <v/>
      </c>
      <c r="IP22" s="28">
        <f>'District R'!$H$23+'District R'!$I$23</f>
        <v>0</v>
      </c>
      <c r="IQ22" s="28">
        <f>'District R'!$O$23</f>
        <v>0</v>
      </c>
      <c r="IR22" s="108">
        <f t="shared" si="75"/>
        <v>0</v>
      </c>
      <c r="IS22" s="29" t="str">
        <f>IF('District R'!$B$23="","",IF($IQ22&gt;=$IR22,"Pass",IF($IQ22&gt;=($IR22-'District R'!$R$23-'District R'!$S$23),"Pass With Exemption(s)","Fail")))</f>
        <v/>
      </c>
      <c r="IT22" s="28">
        <f>'District R'!$P$23</f>
        <v>0</v>
      </c>
      <c r="IU22" s="108">
        <f t="shared" si="76"/>
        <v>0</v>
      </c>
      <c r="IV22" s="29" t="str">
        <f>IF('District R'!$B$23="","",IF($IT22&gt;=$IU22,"Pass",IF($IT22&gt;=($IU22-(('District R'!$R$23-'District R'!$S$23)/$IY22)),"Pass With Exemption(s)","Fail")))</f>
        <v/>
      </c>
      <c r="IW22" s="28">
        <f>'District R'!$R$23+'District R'!$S$23</f>
        <v>0</v>
      </c>
      <c r="IX22" s="28">
        <f>'District R'!$E$23</f>
        <v>0</v>
      </c>
      <c r="IY22" s="108">
        <f t="shared" si="77"/>
        <v>0</v>
      </c>
      <c r="IZ22" s="28">
        <f>'District R'!$X$23</f>
        <v>0</v>
      </c>
      <c r="JB22" s="28">
        <f>'District R'!$D$24</f>
        <v>0</v>
      </c>
      <c r="JC22" s="108">
        <f t="shared" si="78"/>
        <v>0</v>
      </c>
      <c r="JD22" s="29" t="str">
        <f>IF('District R'!$B$24="","",IF($JB22&gt;=$JC22,"Pass",IF($JB22&gt;=($JB22-'District R'!$H$24-'District R'!$I$24),"Pass With Exemption(s)","Fail")))</f>
        <v/>
      </c>
      <c r="JE22" s="28">
        <f>'District R'!$F$24</f>
        <v>0</v>
      </c>
      <c r="JF22" s="108">
        <f t="shared" si="79"/>
        <v>0</v>
      </c>
      <c r="JG22" s="108">
        <f t="shared" si="80"/>
        <v>0</v>
      </c>
      <c r="JH22" s="29" t="str">
        <f>IF('District R'!$B$24="","",IF($JE22&gt;=$JF22,"Pass",IF($JE22&gt;=($JF22-(('District R'!$H$24-'District R'!$I$24)/$JG22)),"Pass With Exemption(s)","Fail")))</f>
        <v/>
      </c>
      <c r="JI22" s="28">
        <f>'District R'!$H$24+'District R'!$I$24</f>
        <v>0</v>
      </c>
      <c r="JJ22" s="28">
        <f>'District R'!$O$24</f>
        <v>0</v>
      </c>
      <c r="JK22" s="108">
        <f t="shared" si="81"/>
        <v>0</v>
      </c>
      <c r="JL22" s="29" t="str">
        <f>IF('District R'!$B$24="","",IF($JJ22&gt;=$JK22,"Pass",IF($JJ22&gt;=($JK22-'District R'!$R$24-'District R'!$S$24),"Pass With Exemption(s)","Fail")))</f>
        <v/>
      </c>
      <c r="JM22" s="28">
        <f>'District R'!$P$24</f>
        <v>0</v>
      </c>
      <c r="JN22" s="108">
        <f t="shared" si="82"/>
        <v>0</v>
      </c>
      <c r="JO22" s="29" t="str">
        <f>IF('District R'!$B$24="","",IF($JM22&gt;=$JN22,"Pass",IF($JM22&gt;=($JN22-(('District R'!$R$24-'District R'!$S$24)/$JR22)),"Pass With Exemption(s)","Fail")))</f>
        <v/>
      </c>
      <c r="JP22" s="28">
        <f>'District R'!$R$24+'District R'!$S$24</f>
        <v>0</v>
      </c>
      <c r="JQ22" s="28">
        <f>'District R'!$E$24</f>
        <v>0</v>
      </c>
      <c r="JR22" s="108">
        <f t="shared" si="83"/>
        <v>0</v>
      </c>
      <c r="JS22" s="28">
        <f>'District R'!$X$24</f>
        <v>0</v>
      </c>
      <c r="JU22" s="28">
        <f>'District R'!$D$25</f>
        <v>0</v>
      </c>
      <c r="JV22" s="108">
        <f t="shared" si="84"/>
        <v>0</v>
      </c>
      <c r="JW22" s="29" t="str">
        <f>IF('District R'!$B$25="","",IF($JU22&gt;=$JV22,"Pass",IF($JU22&gt;=($JV22-'District R'!$H$25-'District R'!$I$25),"Pass With Exemption(s)","Fail")))</f>
        <v/>
      </c>
      <c r="JX22" s="28">
        <f>'District R'!$F$25</f>
        <v>0</v>
      </c>
      <c r="JY22" s="108">
        <f t="shared" si="85"/>
        <v>0</v>
      </c>
      <c r="JZ22" s="108">
        <f t="shared" si="86"/>
        <v>0</v>
      </c>
      <c r="KA22" s="29" t="str">
        <f>IF('District R'!$B$25="","",IF($JX22&gt;=$JY22,"Pass",IF($JX22&gt;=($JY22-(('District R'!$H$25-'District R'!$I$25)/$JZ22)),"Pass With Exemption(s)","Fail")))</f>
        <v/>
      </c>
      <c r="KB22" s="28">
        <f>'District R'!$H$25+'District R'!$I$25</f>
        <v>0</v>
      </c>
      <c r="KC22" s="28">
        <f>'District R'!$O$25</f>
        <v>0</v>
      </c>
      <c r="KD22" s="108">
        <f t="shared" si="87"/>
        <v>0</v>
      </c>
      <c r="KE22" s="29" t="str">
        <f>IF('District R'!$B$25="","",IF($KC22&gt;=$KD22,"Pass",IF($KC22&gt;=($KD22-'District R'!$R$25-'District R'!$S$25),"Pass With Exemption(s)","Fail")))</f>
        <v/>
      </c>
      <c r="KF22" s="28">
        <f>'District R'!$P$25</f>
        <v>0</v>
      </c>
      <c r="KG22" s="108">
        <f t="shared" si="88"/>
        <v>0</v>
      </c>
      <c r="KH22" s="29" t="str">
        <f>IF('District R'!$B$25="","",IF($KF22&gt;=$KG22,"Pass",IF($KF22&gt;=($KG22-(('District R'!$R$25-'District R'!$S$25)/$KK22)),"Pass With Exemption(s)","Fail")))</f>
        <v/>
      </c>
      <c r="KI22" s="28">
        <f>'District R'!$R$25+'District R'!$S$25</f>
        <v>0</v>
      </c>
      <c r="KJ22" s="28">
        <f>'District R'!$E$25</f>
        <v>0</v>
      </c>
      <c r="KK22" s="108">
        <f t="shared" si="89"/>
        <v>0</v>
      </c>
      <c r="KL22" s="28">
        <f>'District R'!$X$25</f>
        <v>0</v>
      </c>
    </row>
    <row r="23" spans="1:298" x14ac:dyDescent="0.3">
      <c r="A23" s="30">
        <f>'District S'!$B$3</f>
        <v>0</v>
      </c>
      <c r="B23" s="28">
        <f>'District S'!$D$10</f>
        <v>0</v>
      </c>
      <c r="C23" s="29" t="str">
        <f>IF('District S'!$B$10="","",IF('District S'!$H$10&gt;0,"Pass With Exemption(s)","Pass"))</f>
        <v/>
      </c>
      <c r="D23" s="28">
        <f>'District S'!$F$10</f>
        <v>0</v>
      </c>
      <c r="E23" s="29" t="str">
        <f>IF('District S'!$B$10="","",IF('District S'!$H$10&gt;0,"Pass With Exemption(s)","Pass"))</f>
        <v/>
      </c>
      <c r="F23" s="28">
        <f>'District S'!$H$10+'District S'!$I$10</f>
        <v>0</v>
      </c>
      <c r="G23" s="28">
        <f>'District S'!$O$10</f>
        <v>0</v>
      </c>
      <c r="H23" s="29" t="str">
        <f>IF('District S'!$B$10="","",IF('District S'!$R$10&gt;0,"Pass With Exemption(s)","Pass"))</f>
        <v/>
      </c>
      <c r="I23" s="28">
        <f>'District S'!$P$10</f>
        <v>0</v>
      </c>
      <c r="J23" s="29" t="str">
        <f>IF('District S'!$B$10="","",IF('District S'!$R$10&gt;0,"Pass With Exemption(s)","Pass"))</f>
        <v/>
      </c>
      <c r="K23" s="28">
        <f>'District S'!$R$10+'District S'!$S$10</f>
        <v>0</v>
      </c>
      <c r="L23" s="28">
        <f>'District S'!$E$10</f>
        <v>0</v>
      </c>
      <c r="M23" s="28">
        <f>'District S'!$X$10</f>
        <v>0</v>
      </c>
      <c r="O23" s="28">
        <f>'District S'!$D$11</f>
        <v>0</v>
      </c>
      <c r="P23" s="108">
        <f t="shared" si="1"/>
        <v>0</v>
      </c>
      <c r="Q23" s="29" t="str">
        <f>IF('District S'!$B$11="","",IF($O23&gt;=$P23,"Pass",IF($O23&gt;=($P23-'District S'!$H$11-'District S'!$I$11),"Pass With Exemption(s)","Fail")))</f>
        <v/>
      </c>
      <c r="R23" s="28">
        <f>'District S'!$F$11</f>
        <v>0</v>
      </c>
      <c r="S23" s="108">
        <f t="shared" si="2"/>
        <v>0</v>
      </c>
      <c r="T23" s="108">
        <f t="shared" si="3"/>
        <v>0</v>
      </c>
      <c r="U23" s="29" t="str">
        <f>IF('District S'!$B$11="","",IF($R23&gt;=$S23,"Pass",IF($R23&gt;=($S23-(('District S'!$H$11-'District S'!$I$11)/$T23)),"Pass With Exemption(s)","Fail")))</f>
        <v/>
      </c>
      <c r="V23" s="28">
        <f>'District S'!$H$11+'District S'!$I$11</f>
        <v>0</v>
      </c>
      <c r="W23" s="28">
        <f>'District S'!$O$11</f>
        <v>0</v>
      </c>
      <c r="X23" s="108">
        <f t="shared" si="4"/>
        <v>0</v>
      </c>
      <c r="Y23" s="29" t="str">
        <f>IF('District S'!$B$11="","",IF($W23&gt;=$X23,"Pass",IF($W23&gt;=($X23-'District S'!$R$11-'District S'!$S$11),"Pass With Exemption(s)","Fail")))</f>
        <v/>
      </c>
      <c r="Z23" s="28">
        <f>'District S'!$P$11</f>
        <v>0</v>
      </c>
      <c r="AA23" s="108">
        <f t="shared" si="5"/>
        <v>0</v>
      </c>
      <c r="AB23" s="29" t="str">
        <f>IF('District S'!$B$11="","",IF($Z23&gt;=$AA23,"Pass",IF($Z23&gt;=($AA23-(('District S'!$R$11-'District S'!$S$11)/$AE23)),"Pass With Exemption(s)","Fail")))</f>
        <v/>
      </c>
      <c r="AC23" s="28">
        <f>'District S'!$R$11+'District S'!$S$11</f>
        <v>0</v>
      </c>
      <c r="AD23" s="28">
        <f>'District S'!$E$11</f>
        <v>0</v>
      </c>
      <c r="AE23" s="108">
        <f t="shared" si="6"/>
        <v>0</v>
      </c>
      <c r="AF23" s="28">
        <f>'District S'!$X$11</f>
        <v>0</v>
      </c>
      <c r="AH23" s="28">
        <f>'District S'!$D$12</f>
        <v>0</v>
      </c>
      <c r="AI23" s="108">
        <f t="shared" si="7"/>
        <v>0</v>
      </c>
      <c r="AJ23" s="29" t="str">
        <f>IF('District S'!$B$12="","",IF($AH23&gt;=$AI23,"Pass",IF($AH23&gt;=($AI23-'District S'!$H$12-'District S'!$I$12),"Pass With Exemption(s)","Fail")))</f>
        <v/>
      </c>
      <c r="AK23" s="28">
        <f>'District S'!$F$12</f>
        <v>0</v>
      </c>
      <c r="AL23" s="108">
        <f t="shared" si="8"/>
        <v>0</v>
      </c>
      <c r="AM23" s="108">
        <f t="shared" si="9"/>
        <v>0</v>
      </c>
      <c r="AN23" s="29" t="str">
        <f>IF('District S'!$B$12="","",IF($AK23&gt;=$AL23,"Pass",IF($AK23&gt;=($AL23-(('District S'!$H$12-'District S'!$I$12)/$AM23)),"Pass With Exemption(s)","Fail")))</f>
        <v/>
      </c>
      <c r="AO23" s="28">
        <f>'District S'!$H$12+'District S'!$I$12</f>
        <v>0</v>
      </c>
      <c r="AP23" s="28">
        <f>'District S'!$O$12</f>
        <v>0</v>
      </c>
      <c r="AQ23" s="108">
        <f t="shared" si="10"/>
        <v>0</v>
      </c>
      <c r="AR23" s="29" t="str">
        <f>IF('District S'!$B$12="","",IF($AP23&gt;=$AQ23,"Pass",IF($AP23&gt;=($AQ23-'District S'!$R$12-'District S'!$S$12),"Pass With Exemption(s)","Fail")))</f>
        <v/>
      </c>
      <c r="AS23" s="28">
        <f>'District S'!$P$12</f>
        <v>0</v>
      </c>
      <c r="AT23" s="108">
        <f t="shared" si="11"/>
        <v>0</v>
      </c>
      <c r="AU23" s="29" t="str">
        <f>IF('District S'!$B$12="","",IF($AS23&gt;=$AT23,"Pass",IF($AS23&gt;=($AT23-(('District S'!$R$12-'District S'!$S$12)/$AX23)),"Pass With Exemption(s)","Fail")))</f>
        <v/>
      </c>
      <c r="AV23" s="28">
        <f>'District S'!$R$12+'District S'!$S$12</f>
        <v>0</v>
      </c>
      <c r="AW23" s="28">
        <f>'District S'!$E$12</f>
        <v>0</v>
      </c>
      <c r="AX23" s="108">
        <f t="shared" si="12"/>
        <v>0</v>
      </c>
      <c r="AY23" s="28">
        <f>'District S'!$X$12</f>
        <v>0</v>
      </c>
      <c r="BA23" s="28">
        <f>'District S'!$D$13</f>
        <v>0</v>
      </c>
      <c r="BB23" s="108">
        <f t="shared" si="13"/>
        <v>0</v>
      </c>
      <c r="BC23" s="29" t="str">
        <f>IF('District S'!$B$13="","",IF($BA23&gt;=$BB23,"Pass",IF($BA23&gt;=($BB23-'District S'!$H$13-'District S'!$I$13),"Pass With Exemption(s)","Fail")))</f>
        <v/>
      </c>
      <c r="BD23" s="28">
        <f>'District S'!$F$13</f>
        <v>0</v>
      </c>
      <c r="BE23" s="108">
        <f t="shared" si="14"/>
        <v>0</v>
      </c>
      <c r="BF23" s="108">
        <f t="shared" si="15"/>
        <v>0</v>
      </c>
      <c r="BG23" s="29" t="str">
        <f>IF('District S'!$B$13="","",IF($BD23&gt;=$BE23,"Pass",IF($BD23&gt;=($BE23-(('District S'!$H$13-'District S'!$I$13)/$BF23)),"Pass With Exemption(s)","Fail")))</f>
        <v/>
      </c>
      <c r="BH23" s="28">
        <f>'District S'!$H$13+'District S'!$I$13</f>
        <v>0</v>
      </c>
      <c r="BI23" s="28">
        <f>'District S'!$O$13</f>
        <v>0</v>
      </c>
      <c r="BJ23" s="108">
        <f t="shared" si="16"/>
        <v>0</v>
      </c>
      <c r="BK23" s="29" t="str">
        <f>IF('District S'!$B$13="","",IF($BI23&gt;=$BJ23,"Pass",IF($BI23&gt;=($BJ23-'District S'!$R$13-'District S'!$S$13),"Pass With Exemption(s)","Fail")))</f>
        <v/>
      </c>
      <c r="BL23" s="28">
        <f>'District S'!$P$13</f>
        <v>0</v>
      </c>
      <c r="BM23" s="108">
        <f t="shared" si="17"/>
        <v>0</v>
      </c>
      <c r="BN23" s="29" t="str">
        <f>IF('District S'!$B$13="","",IF($BL23&gt;=$BM23,"Pass",IF($BL23&gt;=($BM23-(('District S'!$R$13-'District S'!$S$13)/$BQ23)),"Pass With Exemption(s)","Fail")))</f>
        <v/>
      </c>
      <c r="BO23" s="28">
        <f>'District S'!$R$13+'District S'!$S$13</f>
        <v>0</v>
      </c>
      <c r="BP23" s="28">
        <f>'District S'!$E$13</f>
        <v>0</v>
      </c>
      <c r="BQ23" s="108">
        <f t="shared" si="18"/>
        <v>0</v>
      </c>
      <c r="BR23" s="28">
        <f>'District S'!$X$13</f>
        <v>0</v>
      </c>
      <c r="BT23" s="28">
        <f>'District S'!$D$14</f>
        <v>0</v>
      </c>
      <c r="BU23" s="108">
        <f t="shared" si="19"/>
        <v>0</v>
      </c>
      <c r="BV23" s="29" t="str">
        <f>IF('District S'!$B$14="","",IF($BT23&gt;=$BU23,"Pass",IF($BT23&gt;=($BU23-'District S'!$H$14-'District S'!$I$14),"Pass With Exemption(s)","Fail")))</f>
        <v/>
      </c>
      <c r="BW23" s="28">
        <f>'District S'!$F$14</f>
        <v>0</v>
      </c>
      <c r="BX23" s="108">
        <f t="shared" si="20"/>
        <v>0</v>
      </c>
      <c r="BY23" s="108">
        <f t="shared" si="21"/>
        <v>0</v>
      </c>
      <c r="BZ23" s="29" t="str">
        <f>IF('District S'!$B$14="","",IF($BW23&gt;=$BX23,"Pass",IF($BW23&gt;=($BX23-(('District S'!$H$14-'District S'!$I$14)/$BY23)),"Pass With Exemption(s)","Fail")))</f>
        <v/>
      </c>
      <c r="CA23" s="28">
        <f>'District S'!$H$14+'District S'!$I$14</f>
        <v>0</v>
      </c>
      <c r="CB23" s="28">
        <f>'District S'!$O$14</f>
        <v>0</v>
      </c>
      <c r="CC23" s="108">
        <f t="shared" si="22"/>
        <v>0</v>
      </c>
      <c r="CD23" s="29" t="str">
        <f>IF('District S'!$B$14="","",IF($CB23&gt;=$CC23,"Pass",IF($CB23&gt;=($CC23-'District S'!$R$14-'District S'!$S$14),"Pass With Exemption(s)","Fail")))</f>
        <v/>
      </c>
      <c r="CE23" s="28">
        <f>'District S'!$P$14</f>
        <v>0</v>
      </c>
      <c r="CF23" s="108">
        <f t="shared" si="23"/>
        <v>0</v>
      </c>
      <c r="CG23" s="29" t="str">
        <f>IF('District S'!$B$14="","",IF($CE23&gt;=$CF23,"Pass",IF($CE23&gt;=($CF23-(('District S'!$R$14-'District S'!$S$14)/$CJ23)),"Pass With Exemption(s)","Fail")))</f>
        <v/>
      </c>
      <c r="CH23" s="28">
        <f>'District S'!$R$14+'District S'!$S$14</f>
        <v>0</v>
      </c>
      <c r="CI23" s="28">
        <f>'District S'!$E$14</f>
        <v>0</v>
      </c>
      <c r="CJ23" s="108">
        <f t="shared" si="24"/>
        <v>0</v>
      </c>
      <c r="CK23" s="28">
        <f>'District S'!$X$14</f>
        <v>0</v>
      </c>
      <c r="CM23" s="28">
        <f>'District S'!$D$15</f>
        <v>0</v>
      </c>
      <c r="CN23" s="108">
        <f t="shared" si="25"/>
        <v>0</v>
      </c>
      <c r="CO23" s="29" t="str">
        <f>IF('District S'!$B$15="","",IF($CM23&gt;=$CN23,"Pass",IF($CM23&gt;=($CN23-'District S'!$H$15-'District S'!$I$15),"Pass With Exemption(s)","Fail")))</f>
        <v/>
      </c>
      <c r="CP23" s="28">
        <f>'District S'!$F$15</f>
        <v>0</v>
      </c>
      <c r="CQ23" s="108">
        <f t="shared" si="26"/>
        <v>0</v>
      </c>
      <c r="CR23" s="108">
        <f t="shared" si="27"/>
        <v>0</v>
      </c>
      <c r="CS23" s="29" t="str">
        <f>IF('District S'!$B$15="","",IF($CP23&gt;=$CQ23,"Pass",IF($CP23&gt;=($CQ23-(('District S'!$H$15-'District S'!$I$15)/$CR23)),"Pass With Exemption(s)","Fail")))</f>
        <v/>
      </c>
      <c r="CT23" s="28">
        <f>'District S'!$H$15+'District S'!$I$15</f>
        <v>0</v>
      </c>
      <c r="CU23" s="28">
        <f>'District S'!$O$15</f>
        <v>0</v>
      </c>
      <c r="CV23" s="108">
        <f t="shared" si="28"/>
        <v>0</v>
      </c>
      <c r="CW23" s="29" t="str">
        <f>IF('District S'!$B$15="","",IF($CU23&gt;=$CV23,"Pass",IF($CU23&gt;=($CV23-'District S'!$R$15-'District S'!$S$15),"Pass With Exemption(s)","Fail")))</f>
        <v/>
      </c>
      <c r="CX23" s="28">
        <f>'District S'!$P$15</f>
        <v>0</v>
      </c>
      <c r="CY23" s="108">
        <f t="shared" si="29"/>
        <v>0</v>
      </c>
      <c r="CZ23" s="29" t="str">
        <f>IF('District S'!$B$15="","",IF($CX23&gt;=$CY23,"Pass",IF($CX23&gt;=($CY23-(('District S'!$R$15-'District S'!$S$15)/$DC23)),"Pass With Exemption(s)","Fail")))</f>
        <v/>
      </c>
      <c r="DA23" s="28">
        <f>'District S'!$R$15+'District S'!$S$15</f>
        <v>0</v>
      </c>
      <c r="DB23" s="28">
        <f>'District S'!$E$15</f>
        <v>0</v>
      </c>
      <c r="DC23" s="108">
        <f t="shared" si="30"/>
        <v>0</v>
      </c>
      <c r="DD23" s="28">
        <f>'District S'!$X$15</f>
        <v>0</v>
      </c>
      <c r="DF23" s="28">
        <f>'District S'!$D$16</f>
        <v>0</v>
      </c>
      <c r="DG23" s="108">
        <f t="shared" si="31"/>
        <v>0</v>
      </c>
      <c r="DH23" s="29" t="str">
        <f>IF('District S'!$B$16="","",IF($DF23&gt;=$DG23,"Pass",IF($DF23&gt;=($DG23-'District S'!$H$16-'District S'!$I$16),"Pass With Exemption(s)","Fail")))</f>
        <v/>
      </c>
      <c r="DI23" s="28">
        <f>'District S'!$F$16</f>
        <v>0</v>
      </c>
      <c r="DJ23" s="108">
        <f t="shared" si="32"/>
        <v>0</v>
      </c>
      <c r="DK23" s="108">
        <f t="shared" si="33"/>
        <v>0</v>
      </c>
      <c r="DL23" s="29" t="str">
        <f>IF('District S'!$B$16="","",IF($DI23&gt;=$DJ23,"Pass",IF($DI23&gt;=($DJ23-(('District S'!$H$16-'District S'!$I$16)/$DK23)),"Pass With Exemption(s)","Fail")))</f>
        <v/>
      </c>
      <c r="DM23" s="28">
        <f>'District S'!$H$16+'District S'!$I$16</f>
        <v>0</v>
      </c>
      <c r="DN23" s="28">
        <f>'District S'!$O$16</f>
        <v>0</v>
      </c>
      <c r="DO23" s="108">
        <f t="shared" si="34"/>
        <v>0</v>
      </c>
      <c r="DP23" s="29" t="str">
        <f>IF('District S'!$B$16="","",IF($DN23&gt;=$DO23,"Pass",IF($DN23&gt;=($DO23-'District S'!$R$16-'District S'!$S$16),"Pass With Exemption(s)","Fail")))</f>
        <v/>
      </c>
      <c r="DQ23" s="28">
        <f>'District S'!$P$16</f>
        <v>0</v>
      </c>
      <c r="DR23" s="108">
        <f t="shared" si="35"/>
        <v>0</v>
      </c>
      <c r="DS23" s="29" t="str">
        <f>IF('District S'!$B$16="","",IF($DQ23&gt;=$DR23,"Pass",IF($DQ23&gt;=($DR23-(('District S'!$R$16-'District S'!$S$16)/$DV23)),"Pass With Exemption(s)","Fail")))</f>
        <v/>
      </c>
      <c r="DT23" s="28">
        <f>'District S'!$R$16+'District S'!$S$16</f>
        <v>0</v>
      </c>
      <c r="DU23" s="28">
        <f>'District S'!$E$16</f>
        <v>0</v>
      </c>
      <c r="DV23" s="108">
        <f t="shared" si="36"/>
        <v>0</v>
      </c>
      <c r="DW23" s="28">
        <f>'District S'!$X$16</f>
        <v>0</v>
      </c>
      <c r="DY23" s="28">
        <f>'District S'!$D$17</f>
        <v>0</v>
      </c>
      <c r="DZ23" s="108">
        <f t="shared" si="37"/>
        <v>0</v>
      </c>
      <c r="EA23" s="29" t="str">
        <f>IF('District S'!$B$17="","",IF($DY23&gt;=$DZ23,"Pass",IF($DY23&gt;=($DZ23-'District S'!$H$17-'District S'!$I$17),"Pass With Exemption(s)","Fail")))</f>
        <v/>
      </c>
      <c r="EB23" s="28">
        <f>'District S'!$F$17</f>
        <v>0</v>
      </c>
      <c r="EC23" s="108">
        <f t="shared" si="38"/>
        <v>0</v>
      </c>
      <c r="ED23" s="108">
        <f t="shared" si="39"/>
        <v>0</v>
      </c>
      <c r="EE23" s="29" t="str">
        <f>IF('District S'!$B$17="","",IF($EB23&gt;=$EC23,"Pass",IF($EB23&gt;=($EC23-(('District S'!$H$17-'District S'!$I$17)/$ED23)),"Pass With Exemption(s)","Fail")))</f>
        <v/>
      </c>
      <c r="EF23" s="28">
        <f>'District S'!$H$17+'District S'!$I$17</f>
        <v>0</v>
      </c>
      <c r="EG23" s="28">
        <f>'District S'!$O$17</f>
        <v>0</v>
      </c>
      <c r="EH23" s="108">
        <f t="shared" si="40"/>
        <v>0</v>
      </c>
      <c r="EI23" s="29" t="str">
        <f>IF('District S'!$B$17="","",IF($EG23&gt;=$EH23,"Pass",IF($EG23&gt;=($EH23-'District S'!$R$17-'District S'!$S$17),"Pass With Exemption(s)","Fail")))</f>
        <v/>
      </c>
      <c r="EJ23" s="28">
        <f>'District S'!$P$17</f>
        <v>0</v>
      </c>
      <c r="EK23" s="108">
        <f t="shared" si="41"/>
        <v>0</v>
      </c>
      <c r="EL23" s="29" t="str">
        <f>IF('District S'!$B$17="","",IF($EJ23&gt;=$EK23,"Pass",IF($EJ23&gt;=($EK23-(('District S'!$R$17-'District S'!$S$17)/$EO23)),"Pass With Exemption(s)","Fail")))</f>
        <v/>
      </c>
      <c r="EM23" s="28">
        <f>'District S'!$R$17+'District S'!$S$17</f>
        <v>0</v>
      </c>
      <c r="EN23" s="28">
        <f>'District S'!$E$17</f>
        <v>0</v>
      </c>
      <c r="EO23" s="108">
        <f t="shared" si="42"/>
        <v>0</v>
      </c>
      <c r="EP23" s="28">
        <f>'District S'!$X$17</f>
        <v>0</v>
      </c>
      <c r="ER23" s="28">
        <f>'District S'!$D$18</f>
        <v>0</v>
      </c>
      <c r="ES23" s="108">
        <f t="shared" si="43"/>
        <v>0</v>
      </c>
      <c r="ET23" s="29" t="str">
        <f>IF('District S'!$B$18="","",IF($ER23&gt;=$ES23,"Pass",IF($ER23&gt;=($ES23-'District S'!$H$18-'District S'!$I$18),"Pass With Exemption(s)","Fail")))</f>
        <v/>
      </c>
      <c r="EU23" s="28">
        <f>'District S'!$F$18</f>
        <v>0</v>
      </c>
      <c r="EV23" s="108">
        <f t="shared" si="44"/>
        <v>0</v>
      </c>
      <c r="EW23" s="108">
        <f t="shared" si="45"/>
        <v>0</v>
      </c>
      <c r="EX23" s="29" t="str">
        <f>IF('District S'!$B$18="","",IF($EU23&gt;=$EV23,"Pass",IF($EU23&gt;=($EV23-(('District S'!$H$18-'District S'!$I$18)/$EW23)),"Pass With Exemption(s)","Fail")))</f>
        <v/>
      </c>
      <c r="EY23" s="28">
        <f>'District S'!$H$18+'District S'!$I$18</f>
        <v>0</v>
      </c>
      <c r="EZ23" s="28">
        <f>'District S'!$O$18</f>
        <v>0</v>
      </c>
      <c r="FA23" s="108">
        <f t="shared" si="46"/>
        <v>0</v>
      </c>
      <c r="FB23" s="29" t="str">
        <f>IF('District S'!$B$18="","",IF($EZ23&gt;=$FA23,"Pass",IF($EZ23&gt;=($FA23-'District S'!$R$18-'District S'!$S$18),"Pass With Exemption(s)","Fail")))</f>
        <v/>
      </c>
      <c r="FC23" s="28">
        <f>'District S'!$P$18</f>
        <v>0</v>
      </c>
      <c r="FD23" s="108">
        <f t="shared" si="47"/>
        <v>0</v>
      </c>
      <c r="FE23" s="29" t="str">
        <f>IF('District S'!$B$18="","",IF($FC23&gt;=$FD23,"Pass",IF($FC23&gt;=($FD23-(('District S'!$R$18-'District S'!$S$18)/$FH23)),"Pass With Exemption(s)","Fail")))</f>
        <v/>
      </c>
      <c r="FF23" s="28">
        <f>'District S'!$R$18+'District S'!$S$18</f>
        <v>0</v>
      </c>
      <c r="FG23" s="28">
        <f>'District S'!$E$18</f>
        <v>0</v>
      </c>
      <c r="FH23" s="108">
        <f t="shared" si="48"/>
        <v>0</v>
      </c>
      <c r="FI23" s="28">
        <f>'District S'!$X$18</f>
        <v>0</v>
      </c>
      <c r="FK23" s="28">
        <f>'District S'!$D$19</f>
        <v>0</v>
      </c>
      <c r="FL23" s="108">
        <f t="shared" si="49"/>
        <v>0</v>
      </c>
      <c r="FM23" s="29" t="str">
        <f>IF('District S'!$B$19="","",IF($FK23&gt;=$FL23,"Pass",IF($FK23&gt;=($FL23-'District S'!$H$19-'District S'!$I$19),"Pass With Exemption(s)","Fail")))</f>
        <v/>
      </c>
      <c r="FN23" s="28">
        <f>'District S'!$F$19</f>
        <v>0</v>
      </c>
      <c r="FO23" s="108">
        <f t="shared" si="50"/>
        <v>0</v>
      </c>
      <c r="FP23" s="108">
        <f t="shared" si="51"/>
        <v>0</v>
      </c>
      <c r="FQ23" s="29" t="str">
        <f>IF('District S'!$B$19="","",IF($FN23&gt;=$FO23,"Pass",IF($FN23&gt;=($FO23-(('District S'!$H$19-'District S'!$I$19)/$FP23)),"Pass With Exemption(s)","Fail")))</f>
        <v/>
      </c>
      <c r="FR23" s="28">
        <f>'District S'!$H$19+'District S'!$I$19</f>
        <v>0</v>
      </c>
      <c r="FS23" s="28">
        <f>'District S'!$O$19</f>
        <v>0</v>
      </c>
      <c r="FT23" s="108">
        <f t="shared" si="52"/>
        <v>0</v>
      </c>
      <c r="FU23" s="29" t="str">
        <f>IF('District S'!$B$19="","",IF($FS23&gt;=$FT23,"Pass",IF($FS23&gt;=($FT23-'District S'!$R$19-'District S'!$S$19),"Pass With Exemption(s)","Fail")))</f>
        <v/>
      </c>
      <c r="FV23" s="28">
        <f>'District S'!$P$19</f>
        <v>0</v>
      </c>
      <c r="FW23" s="108">
        <f t="shared" si="53"/>
        <v>0</v>
      </c>
      <c r="FX23" s="29" t="str">
        <f>IF('District S'!$B$19="","",IF($FV23&gt;=$FW23,"Pass",IF($FV23&gt;=($FW23-(('District S'!$R$19-'District S'!$S$19)/$GA23)),"Pass With Exemption(s)","Fail")))</f>
        <v/>
      </c>
      <c r="FY23" s="28">
        <f>'District S'!$R$19+'District S'!$S$19</f>
        <v>0</v>
      </c>
      <c r="FZ23" s="28">
        <f>'District S'!$E$19</f>
        <v>0</v>
      </c>
      <c r="GA23" s="108">
        <f t="shared" si="54"/>
        <v>0</v>
      </c>
      <c r="GB23" s="28">
        <f>'District S'!$X$19</f>
        <v>0</v>
      </c>
      <c r="GD23" s="28">
        <f>'District S'!$D$20</f>
        <v>0</v>
      </c>
      <c r="GE23" s="108">
        <f t="shared" si="55"/>
        <v>0</v>
      </c>
      <c r="GF23" s="29" t="str">
        <f>IF('District S'!$B$20="","",IF($GD23&gt;=$GE23,"Pass",IF($GD23&gt;=($GE23-'District S'!$H$20-'District S'!$I$20),"Pass With Exemption(s)","Fail")))</f>
        <v/>
      </c>
      <c r="GG23" s="28">
        <f>'District S'!$F$20</f>
        <v>0</v>
      </c>
      <c r="GH23" s="108">
        <f t="shared" si="56"/>
        <v>0</v>
      </c>
      <c r="GI23" s="108">
        <f t="shared" si="57"/>
        <v>0</v>
      </c>
      <c r="GJ23" s="29" t="str">
        <f>IF('District S'!$B$20="","",IF($GG23&gt;=$GH23,"Pass",IF($GG23&gt;=($GH23-(('District S'!$H$20-'District S'!$I$20)/$GI23)),"Pass With Exemption(s)","Fail")))</f>
        <v/>
      </c>
      <c r="GK23" s="28">
        <f>'District S'!$H$20+'District S'!$I$20</f>
        <v>0</v>
      </c>
      <c r="GL23" s="28">
        <f>'District S'!$O$20</f>
        <v>0</v>
      </c>
      <c r="GM23" s="108">
        <f t="shared" si="58"/>
        <v>0</v>
      </c>
      <c r="GN23" s="29" t="str">
        <f>IF('District S'!$B$20="","",IF($GL23&gt;=$GM23,"Pass",IF($GL23&gt;=($GM23-'District S'!$R$20-'District S'!$S$20),"Pass With Exemption(s)","Fail")))</f>
        <v/>
      </c>
      <c r="GO23" s="28">
        <f>'District S'!$P$20</f>
        <v>0</v>
      </c>
      <c r="GP23" s="108">
        <f t="shared" si="59"/>
        <v>0</v>
      </c>
      <c r="GQ23" s="29" t="str">
        <f>IF('District S'!$B$20="","",IF($GO23&gt;=$GP23,"Pass",IF($GO23&gt;=($GP23-(('District S'!$R$20-'District S'!$S$20)/$GT23)),"Pass With Exemption(s)","Fail")))</f>
        <v/>
      </c>
      <c r="GR23" s="28">
        <f>'District S'!$R$20+'District S'!$S$20</f>
        <v>0</v>
      </c>
      <c r="GS23" s="28">
        <f>'District S'!$E$20</f>
        <v>0</v>
      </c>
      <c r="GT23" s="108">
        <f t="shared" si="60"/>
        <v>0</v>
      </c>
      <c r="GU23" s="28">
        <f>'District S'!$X$20</f>
        <v>0</v>
      </c>
      <c r="GW23" s="28">
        <f>'District S'!$D$21</f>
        <v>0</v>
      </c>
      <c r="GX23" s="108">
        <f t="shared" si="61"/>
        <v>0</v>
      </c>
      <c r="GY23" s="29" t="str">
        <f>IF('District S'!$B$21="","",IF($GW23&gt;=$GX23,"Pass",IF($GW23&gt;=($GX23-'District S'!$H$21-'District S'!$I$21),"Pass With Exemption(s)","Fail")))</f>
        <v/>
      </c>
      <c r="GZ23" s="28">
        <f>'District S'!$F$21</f>
        <v>0</v>
      </c>
      <c r="HA23" s="108">
        <f t="shared" si="62"/>
        <v>0</v>
      </c>
      <c r="HB23" s="108">
        <f t="shared" si="0"/>
        <v>0</v>
      </c>
      <c r="HC23" s="29" t="str">
        <f>IF('District S'!$B$21="","",IF($GZ23&gt;=$HA23,"Pass",IF($GZ23&gt;=($HA23-(('District S'!$H$21-'District S'!$I$21)/$HB23)),"Pass With Exemption(s)","Fail")))</f>
        <v/>
      </c>
      <c r="HD23" s="28">
        <f>'District S'!$H$21+'District S'!$I$21</f>
        <v>0</v>
      </c>
      <c r="HE23" s="28">
        <f>'District S'!$O$21</f>
        <v>0</v>
      </c>
      <c r="HF23" s="108">
        <f t="shared" si="63"/>
        <v>0</v>
      </c>
      <c r="HG23" s="29" t="str">
        <f>IF('District S'!$B$21="","",IF($HE23&gt;=$HF23,"Pass",IF($HE23&gt;=($HF23-'District S'!$R$21-'District S'!$S$21),"Pass With Exemption(s)","Fail")))</f>
        <v/>
      </c>
      <c r="HH23" s="28">
        <f>'District S'!$P$21</f>
        <v>0</v>
      </c>
      <c r="HI23" s="108">
        <f t="shared" si="64"/>
        <v>0</v>
      </c>
      <c r="HJ23" s="29" t="str">
        <f>IF('District S'!$B$21="","",IF($HH23&gt;=$HI23,"Pass",IF($HH23&gt;=($HI23-(('District S'!$R$21-'District S'!$S$21)/$HM23)),"Pass With Exemption(s)","Fail")))</f>
        <v/>
      </c>
      <c r="HK23" s="28">
        <f>'District S'!$R$21+'District S'!$S$21</f>
        <v>0</v>
      </c>
      <c r="HL23" s="28">
        <f>'District S'!$E$21</f>
        <v>0</v>
      </c>
      <c r="HM23" s="108">
        <f t="shared" si="65"/>
        <v>0</v>
      </c>
      <c r="HN23" s="28">
        <f>'District S'!$X$21</f>
        <v>0</v>
      </c>
      <c r="HP23" s="28">
        <f>'District S'!$D$22</f>
        <v>0</v>
      </c>
      <c r="HQ23" s="108">
        <f t="shared" si="66"/>
        <v>0</v>
      </c>
      <c r="HR23" s="29" t="str">
        <f>IF('District S'!$B$22="","",IF($HP23&gt;=$HQ23,"Pass",IF($HP23&gt;=($HQ23-'District S'!$H$22-'District S'!$I$22),"Pass With Exemption(s)","Fail")))</f>
        <v/>
      </c>
      <c r="HS23" s="28">
        <f>'District S'!$F$22</f>
        <v>0</v>
      </c>
      <c r="HT23" s="108">
        <f t="shared" si="67"/>
        <v>0</v>
      </c>
      <c r="HU23" s="108">
        <f t="shared" si="68"/>
        <v>0</v>
      </c>
      <c r="HV23" s="29" t="str">
        <f>IF('District S'!$B$22="","",IF($HS23&gt;=$HT23,"Pass",IF($HS23&gt;=($HT23-(('District S'!$H$22-'District S'!$I$22)/$HU23)),"Pass With Exemption(s)","Fail")))</f>
        <v/>
      </c>
      <c r="HW23" s="28">
        <f>'District S'!$H$22+'District S'!$I$22</f>
        <v>0</v>
      </c>
      <c r="HX23" s="28">
        <f>'District S'!$O$22</f>
        <v>0</v>
      </c>
      <c r="HY23" s="108">
        <f t="shared" si="69"/>
        <v>0</v>
      </c>
      <c r="HZ23" s="29" t="str">
        <f>IF('District S'!$B$22="","",IF($HX23&gt;=$HY23,"Pass",IF($HX23&gt;=($HY23-'District S'!$R$22-'District S'!$S$22),"Pass With Exemption(s)","Fail")))</f>
        <v/>
      </c>
      <c r="IA23" s="28">
        <f>'District S'!$P$22</f>
        <v>0</v>
      </c>
      <c r="IB23" s="108">
        <f t="shared" si="70"/>
        <v>0</v>
      </c>
      <c r="IC23" s="29" t="str">
        <f>IF('District S'!$B$22="","",IF($IA23&gt;=$IB23,"Pass",IF($IA23&gt;=($IB23-(('District S'!$R$22-'District S'!$S$22)/$IF23)),"Pass With Exemption(s)","Fail")))</f>
        <v/>
      </c>
      <c r="ID23" s="28">
        <f>'District S'!$R$22+'District S'!$S$22</f>
        <v>0</v>
      </c>
      <c r="IE23" s="28">
        <f>'District S'!$E$22</f>
        <v>0</v>
      </c>
      <c r="IF23" s="108">
        <f t="shared" si="71"/>
        <v>0</v>
      </c>
      <c r="IG23" s="28">
        <f>'District S'!$X$22</f>
        <v>0</v>
      </c>
      <c r="II23" s="28">
        <f>'District S'!$D$23</f>
        <v>0</v>
      </c>
      <c r="IJ23" s="108">
        <f t="shared" si="72"/>
        <v>0</v>
      </c>
      <c r="IK23" s="29" t="str">
        <f>IF('District S'!$B$23="","",IF($II23&gt;=$IJ23,"Pass",IF($II23&gt;=($IJ23-'District S'!$H$23-'District S'!$I$23),"Pass With Exemption(s)","Fail")))</f>
        <v/>
      </c>
      <c r="IL23" s="28">
        <f>'District S'!$F$23</f>
        <v>0</v>
      </c>
      <c r="IM23" s="108">
        <f t="shared" si="73"/>
        <v>0</v>
      </c>
      <c r="IN23" s="108">
        <f t="shared" si="74"/>
        <v>0</v>
      </c>
      <c r="IO23" s="29" t="str">
        <f>IF('District S'!$B$23="","",IF($IL23&gt;=$IM23,"Pass",IF($IL23&gt;=($IM23-(('District S'!$H$23-'District S'!$I$23)/$IN23)),"Pass With Exemption(s)","Fail")))</f>
        <v/>
      </c>
      <c r="IP23" s="28">
        <f>'District S'!$H$23+'District S'!$I$23</f>
        <v>0</v>
      </c>
      <c r="IQ23" s="28">
        <f>'District S'!$O$23</f>
        <v>0</v>
      </c>
      <c r="IR23" s="108">
        <f t="shared" si="75"/>
        <v>0</v>
      </c>
      <c r="IS23" s="29" t="str">
        <f>IF('District S'!$B$23="","",IF($IQ23&gt;=$IR23,"Pass",IF($IQ23&gt;=($IR23-'District S'!$R$23-'District S'!$S$23),"Pass With Exemption(s)","Fail")))</f>
        <v/>
      </c>
      <c r="IT23" s="28">
        <f>'District S'!$P$23</f>
        <v>0</v>
      </c>
      <c r="IU23" s="108">
        <f t="shared" si="76"/>
        <v>0</v>
      </c>
      <c r="IV23" s="29" t="str">
        <f>IF('District S'!$B$23="","",IF($IT23&gt;=$IU23,"Pass",IF($IT23&gt;=($IU23-(('District S'!$R$23-'District S'!$S$23)/$IY23)),"Pass With Exemption(s)","Fail")))</f>
        <v/>
      </c>
      <c r="IW23" s="28">
        <f>'District S'!$R$23+'District S'!$S$23</f>
        <v>0</v>
      </c>
      <c r="IX23" s="28">
        <f>'District S'!$E$23</f>
        <v>0</v>
      </c>
      <c r="IY23" s="108">
        <f t="shared" si="77"/>
        <v>0</v>
      </c>
      <c r="IZ23" s="28">
        <f>'District S'!$X$23</f>
        <v>0</v>
      </c>
      <c r="JB23" s="28">
        <f>'District S'!$D$24</f>
        <v>0</v>
      </c>
      <c r="JC23" s="108">
        <f t="shared" si="78"/>
        <v>0</v>
      </c>
      <c r="JD23" s="29" t="str">
        <f>IF('District S'!$B$24="","",IF($JB23&gt;=$JC23,"Pass",IF($JB23&gt;=($JB23-'District S'!$H$24-'District S'!$I$24),"Pass With Exemption(s)","Fail")))</f>
        <v/>
      </c>
      <c r="JE23" s="28">
        <f>'District S'!$F$24</f>
        <v>0</v>
      </c>
      <c r="JF23" s="108">
        <f t="shared" si="79"/>
        <v>0</v>
      </c>
      <c r="JG23" s="108">
        <f t="shared" si="80"/>
        <v>0</v>
      </c>
      <c r="JH23" s="29" t="str">
        <f>IF('District S'!$B$24="","",IF($JE23&gt;=$JF23,"Pass",IF($JE23&gt;=($JF23-(('District S'!$H$24-'District S'!$I$24)/$JG23)),"Pass With Exemption(s)","Fail")))</f>
        <v/>
      </c>
      <c r="JI23" s="28">
        <f>'District S'!$H$24+'District S'!$I$24</f>
        <v>0</v>
      </c>
      <c r="JJ23" s="28">
        <f>'District S'!$O$24</f>
        <v>0</v>
      </c>
      <c r="JK23" s="108">
        <f t="shared" si="81"/>
        <v>0</v>
      </c>
      <c r="JL23" s="29" t="str">
        <f>IF('District S'!$B$24="","",IF($JJ23&gt;=$JK23,"Pass",IF($JJ23&gt;=($JK23-'District S'!$R$24-'District S'!$S$24),"Pass With Exemption(s)","Fail")))</f>
        <v/>
      </c>
      <c r="JM23" s="28">
        <f>'District S'!$P$24</f>
        <v>0</v>
      </c>
      <c r="JN23" s="108">
        <f t="shared" si="82"/>
        <v>0</v>
      </c>
      <c r="JO23" s="29" t="str">
        <f>IF('District S'!$B$24="","",IF($JM23&gt;=$JN23,"Pass",IF($JM23&gt;=($JN23-(('District S'!$R$24-'District S'!$S$24)/$JR23)),"Pass With Exemption(s)","Fail")))</f>
        <v/>
      </c>
      <c r="JP23" s="28">
        <f>'District S'!$R$24+'District S'!$S$24</f>
        <v>0</v>
      </c>
      <c r="JQ23" s="28">
        <f>'District S'!$E$24</f>
        <v>0</v>
      </c>
      <c r="JR23" s="108">
        <f t="shared" si="83"/>
        <v>0</v>
      </c>
      <c r="JS23" s="28">
        <f>'District S'!$X$24</f>
        <v>0</v>
      </c>
      <c r="JU23" s="28">
        <f>'District S'!$D$25</f>
        <v>0</v>
      </c>
      <c r="JV23" s="108">
        <f t="shared" si="84"/>
        <v>0</v>
      </c>
      <c r="JW23" s="29" t="str">
        <f>IF('District S'!$B$25="","",IF($JU23&gt;=$JV23,"Pass",IF($JU23&gt;=($JV23-'District S'!$H$25-'District S'!$I$25),"Pass With Exemption(s)","Fail")))</f>
        <v/>
      </c>
      <c r="JX23" s="28">
        <f>'District S'!$F$25</f>
        <v>0</v>
      </c>
      <c r="JY23" s="108">
        <f t="shared" si="85"/>
        <v>0</v>
      </c>
      <c r="JZ23" s="108">
        <f t="shared" si="86"/>
        <v>0</v>
      </c>
      <c r="KA23" s="29" t="str">
        <f>IF('District S'!$B$25="","",IF($JX23&gt;=$JY23,"Pass",IF($JX23&gt;=($JY23-(('District S'!$H$25-'District S'!$I$25)/$JZ23)),"Pass With Exemption(s)","Fail")))</f>
        <v/>
      </c>
      <c r="KB23" s="28">
        <f>'District S'!$H$25+'District S'!$I$25</f>
        <v>0</v>
      </c>
      <c r="KC23" s="28">
        <f>'District S'!$O$25</f>
        <v>0</v>
      </c>
      <c r="KD23" s="108">
        <f t="shared" si="87"/>
        <v>0</v>
      </c>
      <c r="KE23" s="29" t="str">
        <f>IF('District S'!$B$25="","",IF($KC23&gt;=$KD23,"Pass",IF($KC23&gt;=($KD23-'District S'!$R$25-'District S'!$S$25),"Pass With Exemption(s)","Fail")))</f>
        <v/>
      </c>
      <c r="KF23" s="28">
        <f>'District S'!$P$25</f>
        <v>0</v>
      </c>
      <c r="KG23" s="108">
        <f t="shared" si="88"/>
        <v>0</v>
      </c>
      <c r="KH23" s="29" t="str">
        <f>IF('District S'!$B$25="","",IF($KF23&gt;=$KG23,"Pass",IF($KF23&gt;=($KG23-(('District S'!$R$25-'District S'!$S$25)/$KK23)),"Pass With Exemption(s)","Fail")))</f>
        <v/>
      </c>
      <c r="KI23" s="28">
        <f>'District S'!$R$25+'District S'!$S$25</f>
        <v>0</v>
      </c>
      <c r="KJ23" s="28">
        <f>'District S'!$E$25</f>
        <v>0</v>
      </c>
      <c r="KK23" s="108">
        <f t="shared" si="89"/>
        <v>0</v>
      </c>
      <c r="KL23" s="28">
        <f>'District S'!$X$25</f>
        <v>0</v>
      </c>
    </row>
    <row r="24" spans="1:298" x14ac:dyDescent="0.3">
      <c r="A24" s="30">
        <f>'District T'!$B$3</f>
        <v>0</v>
      </c>
      <c r="B24" s="28">
        <f>'District T'!$D$10</f>
        <v>0</v>
      </c>
      <c r="C24" s="29" t="str">
        <f>IF('District T'!$B$10="","",IF('District T'!$H$10&gt;0,"Pass With Exemption(s)","Pass"))</f>
        <v/>
      </c>
      <c r="D24" s="28">
        <f>'District T'!$F$10</f>
        <v>0</v>
      </c>
      <c r="E24" s="29" t="str">
        <f>IF('District T'!$B$10="","",IF('District T'!$H$10&gt;0,"Pass With Exemption(s)","Pass"))</f>
        <v/>
      </c>
      <c r="F24" s="28">
        <f>'District T'!$H$10+'District T'!$I$10</f>
        <v>0</v>
      </c>
      <c r="G24" s="28">
        <f>'District T'!$O$10</f>
        <v>0</v>
      </c>
      <c r="H24" s="29" t="str">
        <f>IF('District T'!$B$10="","",IF('District T'!$R$10&gt;0,"Pass With Exemption(s)","Pass"))</f>
        <v/>
      </c>
      <c r="I24" s="28">
        <f>'District T'!$P$10</f>
        <v>0</v>
      </c>
      <c r="J24" s="29" t="str">
        <f>IF('District T'!$B$10="","",IF('District T'!$R$10&gt;0,"Pass With Exemption(s)","Pass"))</f>
        <v/>
      </c>
      <c r="K24" s="28">
        <f>'District T'!$R$10+'District T'!$S$10</f>
        <v>0</v>
      </c>
      <c r="L24" s="28">
        <f>'District T'!$E$10</f>
        <v>0</v>
      </c>
      <c r="M24" s="28">
        <f>'District T'!$X$10</f>
        <v>0</v>
      </c>
      <c r="O24" s="28">
        <f>'District T'!$D$11</f>
        <v>0</v>
      </c>
      <c r="P24" s="108">
        <f t="shared" si="1"/>
        <v>0</v>
      </c>
      <c r="Q24" s="29" t="str">
        <f>IF('District T'!$B$11="","",IF($O24&gt;=$P24,"Pass",IF($O24&gt;=($P24-'District T'!$H$11-'District T'!$I$11),"Pass With Exemption(s)","Fail")))</f>
        <v/>
      </c>
      <c r="R24" s="28">
        <f>'District T'!$F$11</f>
        <v>0</v>
      </c>
      <c r="S24" s="108">
        <f t="shared" si="2"/>
        <v>0</v>
      </c>
      <c r="T24" s="108">
        <f t="shared" si="3"/>
        <v>0</v>
      </c>
      <c r="U24" s="29" t="str">
        <f>IF('District T'!$B$11="","",IF($R24&gt;=$S24,"Pass",IF($R24&gt;=($S24-(('District T'!$H$11-'District T'!$I$11)/$T24)),"Pass With Exemption(s)","Fail")))</f>
        <v/>
      </c>
      <c r="V24" s="28">
        <f>'District T'!$H$11+'District T'!$I$11</f>
        <v>0</v>
      </c>
      <c r="W24" s="28">
        <f>'District T'!$O$11</f>
        <v>0</v>
      </c>
      <c r="X24" s="108">
        <f t="shared" si="4"/>
        <v>0</v>
      </c>
      <c r="Y24" s="29" t="str">
        <f>IF('District T'!$B$11="","",IF($W24&gt;=$X24,"Pass",IF($W24&gt;=($X24-'District T'!$R$11-'District T'!$S$11),"Pass With Exemption(s)","Fail")))</f>
        <v/>
      </c>
      <c r="Z24" s="28">
        <f>'District T'!$P$11</f>
        <v>0</v>
      </c>
      <c r="AA24" s="108">
        <f t="shared" si="5"/>
        <v>0</v>
      </c>
      <c r="AB24" s="29" t="str">
        <f>IF('District T'!$B$11="","",IF($Z24&gt;=$AA24,"Pass",IF($Z24&gt;=($AA24-(('District T'!$R$11-'District T'!$S$11)/$AE24)),"Pass With Exemption(s)","Fail")))</f>
        <v/>
      </c>
      <c r="AC24" s="28">
        <f>'District T'!$R$11+'District T'!$S$11</f>
        <v>0</v>
      </c>
      <c r="AD24" s="28">
        <f>'District T'!$E$11</f>
        <v>0</v>
      </c>
      <c r="AE24" s="108">
        <f t="shared" si="6"/>
        <v>0</v>
      </c>
      <c r="AF24" s="28">
        <f>'District T'!$X$11</f>
        <v>0</v>
      </c>
      <c r="AH24" s="28">
        <f>'District T'!$D$12</f>
        <v>0</v>
      </c>
      <c r="AI24" s="108">
        <f t="shared" si="7"/>
        <v>0</v>
      </c>
      <c r="AJ24" s="29" t="str">
        <f>IF('District T'!$B$12="","",IF($AH24&gt;=$AI24,"Pass",IF($AH24&gt;=($AI24-'District T'!$H$12-'District T'!$I$12),"Pass With Exemption(s)","Fail")))</f>
        <v/>
      </c>
      <c r="AK24" s="28">
        <f>'District T'!$F$12</f>
        <v>0</v>
      </c>
      <c r="AL24" s="108">
        <f t="shared" si="8"/>
        <v>0</v>
      </c>
      <c r="AM24" s="108">
        <f t="shared" si="9"/>
        <v>0</v>
      </c>
      <c r="AN24" s="29" t="str">
        <f>IF('District T'!$B$12="","",IF($AK24&gt;=$AL24,"Pass",IF($AK24&gt;=($AL24-(('District T'!$H$12-'District T'!$I$12)/$AM24)),"Pass With Exemption(s)","Fail")))</f>
        <v/>
      </c>
      <c r="AO24" s="28">
        <f>'District T'!$H$12+'District T'!$I$12</f>
        <v>0</v>
      </c>
      <c r="AP24" s="28">
        <f>'District T'!$O$12</f>
        <v>0</v>
      </c>
      <c r="AQ24" s="108">
        <f t="shared" si="10"/>
        <v>0</v>
      </c>
      <c r="AR24" s="29" t="str">
        <f>IF('District T'!$B$12="","",IF($AP24&gt;=$AQ24,"Pass",IF($AP24&gt;=($AQ24-'District T'!$R$12-'District T'!$S$12),"Pass With Exemption(s)","Fail")))</f>
        <v/>
      </c>
      <c r="AS24" s="28">
        <f>'District T'!$P$12</f>
        <v>0</v>
      </c>
      <c r="AT24" s="108">
        <f t="shared" si="11"/>
        <v>0</v>
      </c>
      <c r="AU24" s="29" t="str">
        <f>IF('District T'!$B$12="","",IF($AS24&gt;=$AT24,"Pass",IF($AS24&gt;=($AT24-(('District T'!$R$12-'District T'!$S$12)/$AX24)),"Pass With Exemption(s)","Fail")))</f>
        <v/>
      </c>
      <c r="AV24" s="28">
        <f>'District T'!$R$12+'District T'!$S$12</f>
        <v>0</v>
      </c>
      <c r="AW24" s="28">
        <f>'District T'!$E$12</f>
        <v>0</v>
      </c>
      <c r="AX24" s="108">
        <f t="shared" si="12"/>
        <v>0</v>
      </c>
      <c r="AY24" s="28">
        <f>'District T'!$X$12</f>
        <v>0</v>
      </c>
      <c r="BA24" s="28">
        <f>'District T'!$D$13</f>
        <v>0</v>
      </c>
      <c r="BB24" s="108">
        <f t="shared" si="13"/>
        <v>0</v>
      </c>
      <c r="BC24" s="29" t="str">
        <f>IF('District T'!$B$13="","",IF($BA24&gt;=$BB24,"Pass",IF($BA24&gt;=($BB24-'District T'!$H$13-'District T'!$I$13),"Pass With Exemption(s)","Fail")))</f>
        <v/>
      </c>
      <c r="BD24" s="28">
        <f>'District T'!$F$13</f>
        <v>0</v>
      </c>
      <c r="BE24" s="108">
        <f t="shared" si="14"/>
        <v>0</v>
      </c>
      <c r="BF24" s="108">
        <f t="shared" si="15"/>
        <v>0</v>
      </c>
      <c r="BG24" s="29" t="str">
        <f>IF('District T'!$B$13="","",IF($BD24&gt;=$BE24,"Pass",IF($BD24&gt;=($BE24-(('District T'!$H$13-'District T'!$I$13)/$BF24)),"Pass With Exemption(s)","Fail")))</f>
        <v/>
      </c>
      <c r="BH24" s="28">
        <f>'District T'!$H$13+'District T'!$I$13</f>
        <v>0</v>
      </c>
      <c r="BI24" s="28">
        <f>'District T'!$O$13</f>
        <v>0</v>
      </c>
      <c r="BJ24" s="108">
        <f t="shared" si="16"/>
        <v>0</v>
      </c>
      <c r="BK24" s="29" t="str">
        <f>IF('District T'!$B$13="","",IF($BI24&gt;=$BJ24,"Pass",IF($BI24&gt;=($BJ24-'District T'!$R$13-'District T'!$S$13),"Pass With Exemption(s)","Fail")))</f>
        <v/>
      </c>
      <c r="BL24" s="28">
        <f>'District T'!$P$13</f>
        <v>0</v>
      </c>
      <c r="BM24" s="108">
        <f t="shared" si="17"/>
        <v>0</v>
      </c>
      <c r="BN24" s="29" t="str">
        <f>IF('District T'!$B$13="","",IF($BL24&gt;=$BM24,"Pass",IF($BL24&gt;=($BM24-(('District T'!$R$13-'District T'!$S$13)/$BQ24)),"Pass With Exemption(s)","Fail")))</f>
        <v/>
      </c>
      <c r="BO24" s="28">
        <f>'District T'!$R$13+'District T'!$S$13</f>
        <v>0</v>
      </c>
      <c r="BP24" s="28">
        <f>'District T'!$E$13</f>
        <v>0</v>
      </c>
      <c r="BQ24" s="108">
        <f t="shared" si="18"/>
        <v>0</v>
      </c>
      <c r="BR24" s="28">
        <f>'District T'!$X$13</f>
        <v>0</v>
      </c>
      <c r="BT24" s="28">
        <f>'District T'!$D$14</f>
        <v>0</v>
      </c>
      <c r="BU24" s="108">
        <f t="shared" si="19"/>
        <v>0</v>
      </c>
      <c r="BV24" s="29" t="str">
        <f>IF('District T'!$B$14="","",IF($BT24&gt;=$BU24,"Pass",IF($BT24&gt;=($BU24-'District T'!$H$14-'District T'!$I$14),"Pass With Exemption(s)","Fail")))</f>
        <v/>
      </c>
      <c r="BW24" s="28">
        <f>'District T'!$F$14</f>
        <v>0</v>
      </c>
      <c r="BX24" s="108">
        <f t="shared" si="20"/>
        <v>0</v>
      </c>
      <c r="BY24" s="108">
        <f t="shared" si="21"/>
        <v>0</v>
      </c>
      <c r="BZ24" s="29" t="str">
        <f>IF('District T'!$B$14="","",IF($BW24&gt;=$BX24,"Pass",IF($BW24&gt;=($BX24-(('District T'!$H$14-'District T'!$I$14)/$BY24)),"Pass With Exemption(s)","Fail")))</f>
        <v/>
      </c>
      <c r="CA24" s="28">
        <f>'District T'!$H$14+'District T'!$I$14</f>
        <v>0</v>
      </c>
      <c r="CB24" s="28">
        <f>'District T'!$O$14</f>
        <v>0</v>
      </c>
      <c r="CC24" s="108">
        <f t="shared" si="22"/>
        <v>0</v>
      </c>
      <c r="CD24" s="29" t="str">
        <f>IF('District T'!$B$14="","",IF($CB24&gt;=$CC24,"Pass",IF($CB24&gt;=($CC24-'District T'!$R$14-'District T'!$S$14),"Pass With Exemption(s)","Fail")))</f>
        <v/>
      </c>
      <c r="CE24" s="28">
        <f>'District T'!$P$14</f>
        <v>0</v>
      </c>
      <c r="CF24" s="108">
        <f t="shared" si="23"/>
        <v>0</v>
      </c>
      <c r="CG24" s="29" t="str">
        <f>IF('District T'!$B$14="","",IF($CE24&gt;=$CF24,"Pass",IF($CE24&gt;=($CF24-(('District T'!$R$14-'District T'!$S$14)/$CJ24)),"Pass With Exemption(s)","Fail")))</f>
        <v/>
      </c>
      <c r="CH24" s="28">
        <f>'District T'!$R$14+'District T'!$S$14</f>
        <v>0</v>
      </c>
      <c r="CI24" s="28">
        <f>'District T'!$E$14</f>
        <v>0</v>
      </c>
      <c r="CJ24" s="108">
        <f t="shared" si="24"/>
        <v>0</v>
      </c>
      <c r="CK24" s="28">
        <f>'District T'!$X$14</f>
        <v>0</v>
      </c>
      <c r="CM24" s="28">
        <f>'District T'!$D$15</f>
        <v>0</v>
      </c>
      <c r="CN24" s="108">
        <f t="shared" si="25"/>
        <v>0</v>
      </c>
      <c r="CO24" s="29" t="str">
        <f>IF('District T'!$B$15="","",IF($CM24&gt;=$CN24,"Pass",IF($CM24&gt;=($CN24-'District T'!$H$15-'District T'!$I$15),"Pass With Exemption(s)","Fail")))</f>
        <v/>
      </c>
      <c r="CP24" s="28">
        <f>'District T'!$F$15</f>
        <v>0</v>
      </c>
      <c r="CQ24" s="108">
        <f t="shared" si="26"/>
        <v>0</v>
      </c>
      <c r="CR24" s="108">
        <f t="shared" si="27"/>
        <v>0</v>
      </c>
      <c r="CS24" s="29" t="str">
        <f>IF('District T'!$B$15="","",IF($CP24&gt;=$CQ24,"Pass",IF($CP24&gt;=($CQ24-(('District T'!$H$15-'District T'!$I$15)/$CR24)),"Pass With Exemption(s)","Fail")))</f>
        <v/>
      </c>
      <c r="CT24" s="28">
        <f>'District T'!$H$15+'District T'!$I$15</f>
        <v>0</v>
      </c>
      <c r="CU24" s="28">
        <f>'District T'!$O$15</f>
        <v>0</v>
      </c>
      <c r="CV24" s="108">
        <f t="shared" si="28"/>
        <v>0</v>
      </c>
      <c r="CW24" s="29" t="str">
        <f>IF('District T'!$B$15="","",IF($CU24&gt;=$CV24,"Pass",IF($CU24&gt;=($CV24-'District T'!$R$15-'District T'!$S$15),"Pass With Exemption(s)","Fail")))</f>
        <v/>
      </c>
      <c r="CX24" s="28">
        <f>'District T'!$P$15</f>
        <v>0</v>
      </c>
      <c r="CY24" s="108">
        <f t="shared" si="29"/>
        <v>0</v>
      </c>
      <c r="CZ24" s="29" t="str">
        <f>IF('District T'!$B$15="","",IF($CX24&gt;=$CY24,"Pass",IF($CX24&gt;=($CY24-(('District T'!$R$15-'District T'!$S$15)/$DC24)),"Pass With Exemption(s)","Fail")))</f>
        <v/>
      </c>
      <c r="DA24" s="28">
        <f>'District T'!$R$15+'District T'!$S$15</f>
        <v>0</v>
      </c>
      <c r="DB24" s="28">
        <f>'District T'!$E$15</f>
        <v>0</v>
      </c>
      <c r="DC24" s="108">
        <f t="shared" si="30"/>
        <v>0</v>
      </c>
      <c r="DD24" s="28">
        <f>'District T'!$X$15</f>
        <v>0</v>
      </c>
      <c r="DF24" s="28">
        <f>'District T'!$D$16</f>
        <v>0</v>
      </c>
      <c r="DG24" s="108">
        <f t="shared" si="31"/>
        <v>0</v>
      </c>
      <c r="DH24" s="29" t="str">
        <f>IF('District T'!$B$16="","",IF($DF24&gt;=$DG24,"Pass",IF($DF24&gt;=($DG24-'District T'!$H$16-'District T'!$I$16),"Pass With Exemption(s)","Fail")))</f>
        <v/>
      </c>
      <c r="DI24" s="28">
        <f>'District T'!$F$16</f>
        <v>0</v>
      </c>
      <c r="DJ24" s="108">
        <f t="shared" si="32"/>
        <v>0</v>
      </c>
      <c r="DK24" s="108">
        <f t="shared" si="33"/>
        <v>0</v>
      </c>
      <c r="DL24" s="29" t="str">
        <f>IF('District T'!$B$16="","",IF($DI24&gt;=$DJ24,"Pass",IF($DI24&gt;=($DJ24-(('District T'!$H$16-'District T'!$I$16)/$DK24)),"Pass With Exemption(s)","Fail")))</f>
        <v/>
      </c>
      <c r="DM24" s="28">
        <f>'District T'!$H$16+'District T'!$I$16</f>
        <v>0</v>
      </c>
      <c r="DN24" s="28">
        <f>'District T'!$O$16</f>
        <v>0</v>
      </c>
      <c r="DO24" s="108">
        <f t="shared" si="34"/>
        <v>0</v>
      </c>
      <c r="DP24" s="29" t="str">
        <f>IF('District T'!$B$16="","",IF($DN24&gt;=$DO24,"Pass",IF($DN24&gt;=($DO24-'District T'!$R$16-'District T'!$S$16),"Pass With Exemption(s)","Fail")))</f>
        <v/>
      </c>
      <c r="DQ24" s="28">
        <f>'District T'!$P$16</f>
        <v>0</v>
      </c>
      <c r="DR24" s="108">
        <f t="shared" si="35"/>
        <v>0</v>
      </c>
      <c r="DS24" s="29" t="str">
        <f>IF('District T'!$B$16="","",IF($DQ24&gt;=$DR24,"Pass",IF($DQ24&gt;=($DR24-(('District T'!$R$16-'District T'!$S$16)/$DV24)),"Pass With Exemption(s)","Fail")))</f>
        <v/>
      </c>
      <c r="DT24" s="28">
        <f>'District T'!$R$16+'District T'!$S$16</f>
        <v>0</v>
      </c>
      <c r="DU24" s="28">
        <f>'District T'!$E$16</f>
        <v>0</v>
      </c>
      <c r="DV24" s="108">
        <f t="shared" si="36"/>
        <v>0</v>
      </c>
      <c r="DW24" s="28">
        <f>'District T'!$X$16</f>
        <v>0</v>
      </c>
      <c r="DY24" s="28">
        <f>'District T'!$D$17</f>
        <v>0</v>
      </c>
      <c r="DZ24" s="108">
        <f t="shared" si="37"/>
        <v>0</v>
      </c>
      <c r="EA24" s="29" t="str">
        <f>IF('District T'!$B$17="","",IF($DY24&gt;=$DZ24,"Pass",IF($DY24&gt;=($DZ24-'District T'!$H$17-'District T'!$I$17),"Pass With Exemption(s)","Fail")))</f>
        <v/>
      </c>
      <c r="EB24" s="28">
        <f>'District T'!$F$17</f>
        <v>0</v>
      </c>
      <c r="EC24" s="108">
        <f t="shared" si="38"/>
        <v>0</v>
      </c>
      <c r="ED24" s="108">
        <f t="shared" si="39"/>
        <v>0</v>
      </c>
      <c r="EE24" s="29" t="str">
        <f>IF('District T'!$B$17="","",IF($EB24&gt;=$EC24,"Pass",IF($EB24&gt;=($EC24-(('District T'!$H$17-'District T'!$I$17)/$ED24)),"Pass With Exemption(s)","Fail")))</f>
        <v/>
      </c>
      <c r="EF24" s="28">
        <f>'District T'!$H$17+'District T'!$I$17</f>
        <v>0</v>
      </c>
      <c r="EG24" s="28">
        <f>'District T'!$O$17</f>
        <v>0</v>
      </c>
      <c r="EH24" s="108">
        <f t="shared" si="40"/>
        <v>0</v>
      </c>
      <c r="EI24" s="29" t="str">
        <f>IF('District T'!$B$17="","",IF($EG24&gt;=$EH24,"Pass",IF($EG24&gt;=($EH24-'District T'!$R$17-'District T'!$S$17),"Pass With Exemption(s)","Fail")))</f>
        <v/>
      </c>
      <c r="EJ24" s="28">
        <f>'District T'!$P$17</f>
        <v>0</v>
      </c>
      <c r="EK24" s="108">
        <f t="shared" si="41"/>
        <v>0</v>
      </c>
      <c r="EL24" s="29" t="str">
        <f>IF('District T'!$B$17="","",IF($EJ24&gt;=$EK24,"Pass",IF($EJ24&gt;=($EK24-(('District T'!$R$17-'District T'!$S$17)/$EO24)),"Pass With Exemption(s)","Fail")))</f>
        <v/>
      </c>
      <c r="EM24" s="28">
        <f>'District T'!$R$17+'District T'!$S$17</f>
        <v>0</v>
      </c>
      <c r="EN24" s="28">
        <f>'District T'!$E$17</f>
        <v>0</v>
      </c>
      <c r="EO24" s="108">
        <f t="shared" si="42"/>
        <v>0</v>
      </c>
      <c r="EP24" s="28">
        <f>'District T'!$X$17</f>
        <v>0</v>
      </c>
      <c r="ER24" s="28">
        <f>'District T'!$D$18</f>
        <v>0</v>
      </c>
      <c r="ES24" s="108">
        <f t="shared" si="43"/>
        <v>0</v>
      </c>
      <c r="ET24" s="29" t="str">
        <f>IF('District T'!$B$18="","",IF($ER24&gt;=$ES24,"Pass",IF($ER24&gt;=($ES24-'District T'!$H$18-'District T'!$I$18),"Pass With Exemption(s)","Fail")))</f>
        <v/>
      </c>
      <c r="EU24" s="28">
        <f>'District T'!$F$18</f>
        <v>0</v>
      </c>
      <c r="EV24" s="108">
        <f t="shared" si="44"/>
        <v>0</v>
      </c>
      <c r="EW24" s="108">
        <f t="shared" si="45"/>
        <v>0</v>
      </c>
      <c r="EX24" s="29" t="str">
        <f>IF('District T'!$B$18="","",IF($EU24&gt;=$EV24,"Pass",IF($EU24&gt;=($EV24-(('District T'!$H$18-'District T'!$I$18)/$EW24)),"Pass With Exemption(s)","Fail")))</f>
        <v/>
      </c>
      <c r="EY24" s="28">
        <f>'District T'!$H$18+'District T'!$I$18</f>
        <v>0</v>
      </c>
      <c r="EZ24" s="28">
        <f>'District T'!$O$18</f>
        <v>0</v>
      </c>
      <c r="FA24" s="108">
        <f t="shared" si="46"/>
        <v>0</v>
      </c>
      <c r="FB24" s="29" t="str">
        <f>IF('District T'!$B$18="","",IF($EZ24&gt;=$FA24,"Pass",IF($EZ24&gt;=($FA24-'District T'!$R$18-'District T'!$S$18),"Pass With Exemption(s)","Fail")))</f>
        <v/>
      </c>
      <c r="FC24" s="28">
        <f>'District T'!$P$18</f>
        <v>0</v>
      </c>
      <c r="FD24" s="108">
        <f t="shared" si="47"/>
        <v>0</v>
      </c>
      <c r="FE24" s="29" t="str">
        <f>IF('District T'!$B$18="","",IF($FC24&gt;=$FD24,"Pass",IF($FC24&gt;=($FD24-(('District T'!$R$18-'District T'!$S$18)/$FH24)),"Pass With Exemption(s)","Fail")))</f>
        <v/>
      </c>
      <c r="FF24" s="28">
        <f>'District T'!$R$18+'District T'!$S$18</f>
        <v>0</v>
      </c>
      <c r="FG24" s="28">
        <f>'District T'!$E$18</f>
        <v>0</v>
      </c>
      <c r="FH24" s="108">
        <f t="shared" si="48"/>
        <v>0</v>
      </c>
      <c r="FI24" s="28">
        <f>'District T'!$X$18</f>
        <v>0</v>
      </c>
      <c r="FK24" s="28">
        <f>'District T'!$D$19</f>
        <v>0</v>
      </c>
      <c r="FL24" s="108">
        <f t="shared" si="49"/>
        <v>0</v>
      </c>
      <c r="FM24" s="29" t="str">
        <f>IF('District T'!$B$19="","",IF($FK24&gt;=$FL24,"Pass",IF($FK24&gt;=($FL24-'District T'!$H$19-'District T'!$I$19),"Pass With Exemption(s)","Fail")))</f>
        <v/>
      </c>
      <c r="FN24" s="28">
        <f>'District T'!$F$19</f>
        <v>0</v>
      </c>
      <c r="FO24" s="108">
        <f t="shared" si="50"/>
        <v>0</v>
      </c>
      <c r="FP24" s="108">
        <f t="shared" si="51"/>
        <v>0</v>
      </c>
      <c r="FQ24" s="29" t="str">
        <f>IF('District T'!$B$19="","",IF($FN24&gt;=$FO24,"Pass",IF($FN24&gt;=($FO24-(('District T'!$H$19-'District T'!$I$19)/$FP24)),"Pass With Exemption(s)","Fail")))</f>
        <v/>
      </c>
      <c r="FR24" s="28">
        <f>'District T'!$H$19+'District T'!$I$19</f>
        <v>0</v>
      </c>
      <c r="FS24" s="28">
        <f>'District T'!$O$19</f>
        <v>0</v>
      </c>
      <c r="FT24" s="108">
        <f t="shared" si="52"/>
        <v>0</v>
      </c>
      <c r="FU24" s="29" t="str">
        <f>IF('District T'!$B$19="","",IF($FS24&gt;=$FT24,"Pass",IF($FS24&gt;=($FT24-'District T'!$R$19-'District T'!$S$19),"Pass With Exemption(s)","Fail")))</f>
        <v/>
      </c>
      <c r="FV24" s="28">
        <f>'District T'!$P$19</f>
        <v>0</v>
      </c>
      <c r="FW24" s="108">
        <f t="shared" si="53"/>
        <v>0</v>
      </c>
      <c r="FX24" s="29" t="str">
        <f>IF('District T'!$B$19="","",IF($FV24&gt;=$FW24,"Pass",IF($FV24&gt;=($FW24-(('District T'!$R$19-'District T'!$S$19)/$GA24)),"Pass With Exemption(s)","Fail")))</f>
        <v/>
      </c>
      <c r="FY24" s="28">
        <f>'District T'!$R$19+'District T'!$S$19</f>
        <v>0</v>
      </c>
      <c r="FZ24" s="28">
        <f>'District T'!$E$19</f>
        <v>0</v>
      </c>
      <c r="GA24" s="108">
        <f t="shared" si="54"/>
        <v>0</v>
      </c>
      <c r="GB24" s="28">
        <f>'District T'!$X$19</f>
        <v>0</v>
      </c>
      <c r="GD24" s="28">
        <f>'District T'!$D$20</f>
        <v>0</v>
      </c>
      <c r="GE24" s="108">
        <f t="shared" si="55"/>
        <v>0</v>
      </c>
      <c r="GF24" s="29" t="str">
        <f>IF('District T'!$B$20="","",IF($GD24&gt;=$GE24,"Pass",IF($GD24&gt;=($GE24-'District T'!$H$20-'District T'!$I$20),"Pass With Exemption(s)","Fail")))</f>
        <v/>
      </c>
      <c r="GG24" s="28">
        <f>'District T'!$F$20</f>
        <v>0</v>
      </c>
      <c r="GH24" s="108">
        <f t="shared" si="56"/>
        <v>0</v>
      </c>
      <c r="GI24" s="108">
        <f t="shared" si="57"/>
        <v>0</v>
      </c>
      <c r="GJ24" s="29" t="str">
        <f>IF('District T'!$B$20="","",IF($GG24&gt;=$GH24,"Pass",IF($GG24&gt;=($GH24-(('District T'!$H$20-'District T'!$I$20)/$GI24)),"Pass With Exemption(s)","Fail")))</f>
        <v/>
      </c>
      <c r="GK24" s="28">
        <f>'District T'!$H$20+'District T'!$I$20</f>
        <v>0</v>
      </c>
      <c r="GL24" s="28">
        <f>'District T'!$O$20</f>
        <v>0</v>
      </c>
      <c r="GM24" s="108">
        <f t="shared" si="58"/>
        <v>0</v>
      </c>
      <c r="GN24" s="29" t="str">
        <f>IF('District T'!$B$20="","",IF($GL24&gt;=$GM24,"Pass",IF($GL24&gt;=($GM24-'District T'!$R$20-'District T'!$S$20),"Pass With Exemption(s)","Fail")))</f>
        <v/>
      </c>
      <c r="GO24" s="28">
        <f>'District T'!$P$20</f>
        <v>0</v>
      </c>
      <c r="GP24" s="108">
        <f t="shared" si="59"/>
        <v>0</v>
      </c>
      <c r="GQ24" s="29" t="str">
        <f>IF('District T'!$B$20="","",IF($GO24&gt;=$GP24,"Pass",IF($GO24&gt;=($GP24-(('District T'!$R$20-'District T'!$S$20)/$GT24)),"Pass With Exemption(s)","Fail")))</f>
        <v/>
      </c>
      <c r="GR24" s="28">
        <f>'District T'!$R$20+'District T'!$S$20</f>
        <v>0</v>
      </c>
      <c r="GS24" s="28">
        <f>'District T'!$E$20</f>
        <v>0</v>
      </c>
      <c r="GT24" s="108">
        <f t="shared" si="60"/>
        <v>0</v>
      </c>
      <c r="GU24" s="28">
        <f>'District T'!$X$20</f>
        <v>0</v>
      </c>
      <c r="GW24" s="28">
        <f>'District T'!$D$21</f>
        <v>0</v>
      </c>
      <c r="GX24" s="108">
        <f t="shared" si="61"/>
        <v>0</v>
      </c>
      <c r="GY24" s="29" t="str">
        <f>IF('District T'!$B$21="","",IF($GW24&gt;=$GX24,"Pass",IF($GW24&gt;=($GX24-'District T'!$H$21-'District T'!$I$21),"Pass With Exemption(s)","Fail")))</f>
        <v/>
      </c>
      <c r="GZ24" s="28">
        <f>'District T'!$F$21</f>
        <v>0</v>
      </c>
      <c r="HA24" s="108">
        <f t="shared" si="62"/>
        <v>0</v>
      </c>
      <c r="HB24" s="108">
        <f t="shared" si="0"/>
        <v>0</v>
      </c>
      <c r="HC24" s="29" t="str">
        <f>IF('District T'!$B$21="","",IF($GZ24&gt;=$HA24,"Pass",IF($GZ24&gt;=($HA24-(('District T'!$H$21-'District T'!$I$21)/$HB24)),"Pass With Exemption(s)","Fail")))</f>
        <v/>
      </c>
      <c r="HD24" s="28">
        <f>'District T'!$H$21+'District T'!$I$21</f>
        <v>0</v>
      </c>
      <c r="HE24" s="28">
        <f>'District T'!$O$21</f>
        <v>0</v>
      </c>
      <c r="HF24" s="108">
        <f t="shared" si="63"/>
        <v>0</v>
      </c>
      <c r="HG24" s="29" t="str">
        <f>IF('District T'!$B$21="","",IF($HE24&gt;=$HF24,"Pass",IF($HE24&gt;=($HF24-'District T'!$R$21-'District T'!$S$21),"Pass With Exemption(s)","Fail")))</f>
        <v/>
      </c>
      <c r="HH24" s="28">
        <f>'District T'!$P$21</f>
        <v>0</v>
      </c>
      <c r="HI24" s="108">
        <f t="shared" si="64"/>
        <v>0</v>
      </c>
      <c r="HJ24" s="29" t="str">
        <f>IF('District T'!$B$21="","",IF($HH24&gt;=$HI24,"Pass",IF($HH24&gt;=($HI24-(('District T'!$R$21-'District T'!$S$21)/$HM24)),"Pass With Exemption(s)","Fail")))</f>
        <v/>
      </c>
      <c r="HK24" s="28">
        <f>'District T'!$R$21+'District T'!$S$21</f>
        <v>0</v>
      </c>
      <c r="HL24" s="28">
        <f>'District T'!$E$21</f>
        <v>0</v>
      </c>
      <c r="HM24" s="108">
        <f t="shared" si="65"/>
        <v>0</v>
      </c>
      <c r="HN24" s="28">
        <f>'District T'!$X$21</f>
        <v>0</v>
      </c>
      <c r="HP24" s="28">
        <f>'District T'!$D$22</f>
        <v>0</v>
      </c>
      <c r="HQ24" s="108">
        <f t="shared" si="66"/>
        <v>0</v>
      </c>
      <c r="HR24" s="29" t="str">
        <f>IF('District T'!$B$22="","",IF($HP24&gt;=$HQ24,"Pass",IF($HP24&gt;=($HQ24-'District T'!$H$22-'District T'!$I$22),"Pass With Exemption(s)","Fail")))</f>
        <v/>
      </c>
      <c r="HS24" s="28">
        <f>'District T'!$F$22</f>
        <v>0</v>
      </c>
      <c r="HT24" s="108">
        <f t="shared" si="67"/>
        <v>0</v>
      </c>
      <c r="HU24" s="108">
        <f t="shared" si="68"/>
        <v>0</v>
      </c>
      <c r="HV24" s="29" t="str">
        <f>IF('District T'!$B$22="","",IF($HS24&gt;=$HT24,"Pass",IF($HS24&gt;=($HT24-(('District T'!$H$22-'District T'!$I$22)/$HU24)),"Pass With Exemption(s)","Fail")))</f>
        <v/>
      </c>
      <c r="HW24" s="28">
        <f>'District T'!$H$22+'District T'!$I$22</f>
        <v>0</v>
      </c>
      <c r="HX24" s="28">
        <f>'District T'!$O$22</f>
        <v>0</v>
      </c>
      <c r="HY24" s="108">
        <f t="shared" si="69"/>
        <v>0</v>
      </c>
      <c r="HZ24" s="29" t="str">
        <f>IF('District T'!$B$22="","",IF($HX24&gt;=$HY24,"Pass",IF($HX24&gt;=($HY24-'District T'!$R$22-'District T'!$S$22),"Pass With Exemption(s)","Fail")))</f>
        <v/>
      </c>
      <c r="IA24" s="28">
        <f>'District T'!$P$22</f>
        <v>0</v>
      </c>
      <c r="IB24" s="108">
        <f t="shared" si="70"/>
        <v>0</v>
      </c>
      <c r="IC24" s="29" t="str">
        <f>IF('District T'!$B$22="","",IF($IA24&gt;=$IB24,"Pass",IF($IA24&gt;=($IB24-(('District T'!$R$22-'District T'!$S$22)/$IF24)),"Pass With Exemption(s)","Fail")))</f>
        <v/>
      </c>
      <c r="ID24" s="28">
        <f>'District T'!$R$22+'District T'!$S$22</f>
        <v>0</v>
      </c>
      <c r="IE24" s="28">
        <f>'District T'!$E$22</f>
        <v>0</v>
      </c>
      <c r="IF24" s="108">
        <f t="shared" si="71"/>
        <v>0</v>
      </c>
      <c r="IG24" s="28">
        <f>'District T'!$X$22</f>
        <v>0</v>
      </c>
      <c r="II24" s="28">
        <f>'District T'!$D$23</f>
        <v>0</v>
      </c>
      <c r="IJ24" s="108">
        <f t="shared" si="72"/>
        <v>0</v>
      </c>
      <c r="IK24" s="29" t="str">
        <f>IF('District T'!$B$23="","",IF($II24&gt;=$IJ24,"Pass",IF($II24&gt;=($IJ24-'District T'!$H$23-'District T'!$I$23),"Pass With Exemption(s)","Fail")))</f>
        <v/>
      </c>
      <c r="IL24" s="28">
        <f>'District T'!$F$23</f>
        <v>0</v>
      </c>
      <c r="IM24" s="108">
        <f t="shared" si="73"/>
        <v>0</v>
      </c>
      <c r="IN24" s="108">
        <f t="shared" si="74"/>
        <v>0</v>
      </c>
      <c r="IO24" s="29" t="str">
        <f>IF('District T'!$B$23="","",IF($IL24&gt;=$IM24,"Pass",IF($IL24&gt;=($IM24-(('District T'!$H$23-'District T'!$I$23)/$IN24)),"Pass With Exemption(s)","Fail")))</f>
        <v/>
      </c>
      <c r="IP24" s="28">
        <f>'District T'!$H$23+'District T'!$I$23</f>
        <v>0</v>
      </c>
      <c r="IQ24" s="28">
        <f>'District T'!$O$23</f>
        <v>0</v>
      </c>
      <c r="IR24" s="108">
        <f t="shared" si="75"/>
        <v>0</v>
      </c>
      <c r="IS24" s="29" t="str">
        <f>IF('District T'!$B$23="","",IF($IQ24&gt;=$IR24,"Pass",IF($IQ24&gt;=($IR24-'District T'!$R$23-'District T'!$S$23),"Pass With Exemption(s)","Fail")))</f>
        <v/>
      </c>
      <c r="IT24" s="28">
        <f>'District T'!$P$23</f>
        <v>0</v>
      </c>
      <c r="IU24" s="108">
        <f t="shared" si="76"/>
        <v>0</v>
      </c>
      <c r="IV24" s="29" t="str">
        <f>IF('District T'!$B$23="","",IF($IT24&gt;=$IU24,"Pass",IF($IT24&gt;=($IU24-(('District T'!$R$23-'District T'!$S$23)/$IY24)),"Pass With Exemption(s)","Fail")))</f>
        <v/>
      </c>
      <c r="IW24" s="28">
        <f>'District T'!$R$23+'District T'!$S$23</f>
        <v>0</v>
      </c>
      <c r="IX24" s="28">
        <f>'District T'!$E$23</f>
        <v>0</v>
      </c>
      <c r="IY24" s="108">
        <f t="shared" si="77"/>
        <v>0</v>
      </c>
      <c r="IZ24" s="28">
        <f>'District T'!$X$23</f>
        <v>0</v>
      </c>
      <c r="JB24" s="28">
        <f>'District T'!$D$24</f>
        <v>0</v>
      </c>
      <c r="JC24" s="108">
        <f t="shared" si="78"/>
        <v>0</v>
      </c>
      <c r="JD24" s="29" t="str">
        <f>IF('District T'!$B$24="","",IF($JB24&gt;=$JC24,"Pass",IF($JB24&gt;=($JB24-'District T'!$H$24-'District T'!$I$24),"Pass With Exemption(s)","Fail")))</f>
        <v/>
      </c>
      <c r="JE24" s="28">
        <f>'District T'!$F$24</f>
        <v>0</v>
      </c>
      <c r="JF24" s="108">
        <f t="shared" si="79"/>
        <v>0</v>
      </c>
      <c r="JG24" s="108">
        <f t="shared" si="80"/>
        <v>0</v>
      </c>
      <c r="JH24" s="29" t="str">
        <f>IF('District T'!$B$24="","",IF($JE24&gt;=$JF24,"Pass",IF($JE24&gt;=($JF24-(('District T'!$H$24-'District T'!$I$24)/$JG24)),"Pass With Exemption(s)","Fail")))</f>
        <v/>
      </c>
      <c r="JI24" s="28">
        <f>'District T'!$H$24+'District T'!$I$24</f>
        <v>0</v>
      </c>
      <c r="JJ24" s="28">
        <f>'District T'!$O$24</f>
        <v>0</v>
      </c>
      <c r="JK24" s="108">
        <f t="shared" si="81"/>
        <v>0</v>
      </c>
      <c r="JL24" s="29" t="str">
        <f>IF('District T'!$B$24="","",IF($JJ24&gt;=$JK24,"Pass",IF($JJ24&gt;=($JK24-'District T'!$R$24-'District T'!$S$24),"Pass With Exemption(s)","Fail")))</f>
        <v/>
      </c>
      <c r="JM24" s="28">
        <f>'District T'!$P$24</f>
        <v>0</v>
      </c>
      <c r="JN24" s="108">
        <f t="shared" si="82"/>
        <v>0</v>
      </c>
      <c r="JO24" s="29" t="str">
        <f>IF('District T'!$B$24="","",IF($JM24&gt;=$JN24,"Pass",IF($JM24&gt;=($JN24-(('District T'!$R$24-'District T'!$S$24)/$JR24)),"Pass With Exemption(s)","Fail")))</f>
        <v/>
      </c>
      <c r="JP24" s="28">
        <f>'District T'!$R$24+'District T'!$S$24</f>
        <v>0</v>
      </c>
      <c r="JQ24" s="28">
        <f>'District T'!$E$24</f>
        <v>0</v>
      </c>
      <c r="JR24" s="108">
        <f t="shared" si="83"/>
        <v>0</v>
      </c>
      <c r="JS24" s="28">
        <f>'District T'!$X$24</f>
        <v>0</v>
      </c>
      <c r="JU24" s="28">
        <f>'District T'!$D$25</f>
        <v>0</v>
      </c>
      <c r="JV24" s="108">
        <f t="shared" si="84"/>
        <v>0</v>
      </c>
      <c r="JW24" s="29" t="str">
        <f>IF('District T'!$B$25="","",IF($JU24&gt;=$JV24,"Pass",IF($JU24&gt;=($JV24-'District T'!$H$25-'District T'!$I$25),"Pass With Exemption(s)","Fail")))</f>
        <v/>
      </c>
      <c r="JX24" s="28">
        <f>'District T'!$F$25</f>
        <v>0</v>
      </c>
      <c r="JY24" s="108">
        <f t="shared" si="85"/>
        <v>0</v>
      </c>
      <c r="JZ24" s="108">
        <f t="shared" si="86"/>
        <v>0</v>
      </c>
      <c r="KA24" s="29" t="str">
        <f>IF('District T'!$B$25="","",IF($JX24&gt;=$JY24,"Pass",IF($JX24&gt;=($JY24-(('District T'!$H$25-'District T'!$I$25)/$JZ24)),"Pass With Exemption(s)","Fail")))</f>
        <v/>
      </c>
      <c r="KB24" s="28">
        <f>'District T'!$H$25+'District T'!$I$25</f>
        <v>0</v>
      </c>
      <c r="KC24" s="28">
        <f>'District T'!$O$25</f>
        <v>0</v>
      </c>
      <c r="KD24" s="108">
        <f t="shared" si="87"/>
        <v>0</v>
      </c>
      <c r="KE24" s="29" t="str">
        <f>IF('District T'!$B$25="","",IF($KC24&gt;=$KD24,"Pass",IF($KC24&gt;=($KD24-'District T'!$R$25-'District T'!$S$25),"Pass With Exemption(s)","Fail")))</f>
        <v/>
      </c>
      <c r="KF24" s="28">
        <f>'District T'!$P$25</f>
        <v>0</v>
      </c>
      <c r="KG24" s="108">
        <f t="shared" si="88"/>
        <v>0</v>
      </c>
      <c r="KH24" s="29" t="str">
        <f>IF('District T'!$B$25="","",IF($KF24&gt;=$KG24,"Pass",IF($KF24&gt;=($KG24-(('District T'!$R$25-'District T'!$S$25)/$KK24)),"Pass With Exemption(s)","Fail")))</f>
        <v/>
      </c>
      <c r="KI24" s="28">
        <f>'District T'!$R$25+'District T'!$S$25</f>
        <v>0</v>
      </c>
      <c r="KJ24" s="28">
        <f>'District T'!$E$25</f>
        <v>0</v>
      </c>
      <c r="KK24" s="108">
        <f t="shared" si="89"/>
        <v>0</v>
      </c>
      <c r="KL24" s="28">
        <f>'District T'!$X$25</f>
        <v>0</v>
      </c>
    </row>
    <row r="25" spans="1:298" x14ac:dyDescent="0.3">
      <c r="A25" s="30">
        <f>'District U'!$B$3</f>
        <v>0</v>
      </c>
      <c r="B25" s="28">
        <f>'District U'!$D$10</f>
        <v>0</v>
      </c>
      <c r="C25" s="29" t="str">
        <f>IF('District U'!$B$10="","",IF('District U'!$H$10&gt;0,"Pass With Exemption(s)","Pass"))</f>
        <v/>
      </c>
      <c r="D25" s="28">
        <f>'District U'!$F$10</f>
        <v>0</v>
      </c>
      <c r="E25" s="29" t="str">
        <f>IF('District U'!$B$10="","",IF('District U'!$H$10&gt;0,"Pass With Exemption(s)","Pass"))</f>
        <v/>
      </c>
      <c r="F25" s="28">
        <f>'District U'!$H$10+'District U'!$I$10</f>
        <v>0</v>
      </c>
      <c r="G25" s="28">
        <f>'District U'!$O$10</f>
        <v>0</v>
      </c>
      <c r="H25" s="29" t="str">
        <f>IF('District U'!$B$10="","",IF('District U'!$R$10&gt;0,"Pass With Exemption(s)","Pass"))</f>
        <v/>
      </c>
      <c r="I25" s="28">
        <f>'District U'!$P$10</f>
        <v>0</v>
      </c>
      <c r="J25" s="29" t="str">
        <f>IF('District U'!$B$10="","",IF('District U'!$R$10&gt;0,"Pass With Exemption(s)","Pass"))</f>
        <v/>
      </c>
      <c r="K25" s="28">
        <f>'District U'!$R$10+'District U'!$S$10</f>
        <v>0</v>
      </c>
      <c r="L25" s="28">
        <f>'District U'!$E$10</f>
        <v>0</v>
      </c>
      <c r="M25" s="28">
        <f>'District U'!$X$10</f>
        <v>0</v>
      </c>
      <c r="O25" s="28">
        <f>'District U'!$D$11</f>
        <v>0</v>
      </c>
      <c r="P25" s="108">
        <f t="shared" si="1"/>
        <v>0</v>
      </c>
      <c r="Q25" s="29" t="str">
        <f>IF('District U'!$B$11="","",IF($O25&gt;=$P25,"Pass",IF($O25&gt;=($P25-'District U'!$H$11-'District U'!$I$11),"Pass With Exemption(s)","Fail")))</f>
        <v/>
      </c>
      <c r="R25" s="28">
        <f>'District U'!$F$11</f>
        <v>0</v>
      </c>
      <c r="S25" s="108">
        <f t="shared" si="2"/>
        <v>0</v>
      </c>
      <c r="T25" s="108">
        <f t="shared" si="3"/>
        <v>0</v>
      </c>
      <c r="U25" s="29" t="str">
        <f>IF('District U'!$B$11="","",IF($R25&gt;=$S25,"Pass",IF($R25&gt;=($S25-(('District U'!$H$11-'District U'!$I$11)/$T25)),"Pass With Exemption(s)","Fail")))</f>
        <v/>
      </c>
      <c r="V25" s="28">
        <f>'District U'!$H$11+'District U'!$I$11</f>
        <v>0</v>
      </c>
      <c r="W25" s="28">
        <f>'District U'!$O$11</f>
        <v>0</v>
      </c>
      <c r="X25" s="108">
        <f t="shared" si="4"/>
        <v>0</v>
      </c>
      <c r="Y25" s="29" t="str">
        <f>IF('District U'!$B$11="","",IF($W25&gt;=$X25,"Pass",IF($W25&gt;=($X25-'District U'!$R$11-'District U'!$S$11),"Pass With Exemption(s)","Fail")))</f>
        <v/>
      </c>
      <c r="Z25" s="28">
        <f>'District U'!$P$11</f>
        <v>0</v>
      </c>
      <c r="AA25" s="108">
        <f t="shared" si="5"/>
        <v>0</v>
      </c>
      <c r="AB25" s="29" t="str">
        <f>IF('District U'!$B$11="","",IF($Z25&gt;=$AA25,"Pass",IF($Z25&gt;=($AA25-(('District U'!$R$11-'District U'!$S$11)/$AE25)),"Pass With Exemption(s)","Fail")))</f>
        <v/>
      </c>
      <c r="AC25" s="28">
        <f>'District U'!$R$11+'District U'!$S$11</f>
        <v>0</v>
      </c>
      <c r="AD25" s="28">
        <f>'District U'!$E$11</f>
        <v>0</v>
      </c>
      <c r="AE25" s="108">
        <f t="shared" si="6"/>
        <v>0</v>
      </c>
      <c r="AF25" s="28">
        <f>'District U'!$X$11</f>
        <v>0</v>
      </c>
      <c r="AH25" s="28">
        <f>'District U'!$D$12</f>
        <v>0</v>
      </c>
      <c r="AI25" s="108">
        <f t="shared" si="7"/>
        <v>0</v>
      </c>
      <c r="AJ25" s="29" t="str">
        <f>IF('District U'!$B$12="","",IF($AH25&gt;=$AI25,"Pass",IF($AH25&gt;=($AI25-'District U'!$H$12-'District U'!$I$12),"Pass With Exemption(s)","Fail")))</f>
        <v/>
      </c>
      <c r="AK25" s="28">
        <f>'District U'!$F$12</f>
        <v>0</v>
      </c>
      <c r="AL25" s="108">
        <f t="shared" si="8"/>
        <v>0</v>
      </c>
      <c r="AM25" s="108">
        <f t="shared" si="9"/>
        <v>0</v>
      </c>
      <c r="AN25" s="29" t="str">
        <f>IF('District U'!$B$12="","",IF($AK25&gt;=$AL25,"Pass",IF($AK25&gt;=($AL25-(('District U'!$H$12-'District U'!$I$12)/$AM25)),"Pass With Exemption(s)","Fail")))</f>
        <v/>
      </c>
      <c r="AO25" s="28">
        <f>'District U'!$H$12+'District U'!$I$12</f>
        <v>0</v>
      </c>
      <c r="AP25" s="28">
        <f>'District U'!$O$12</f>
        <v>0</v>
      </c>
      <c r="AQ25" s="108">
        <f t="shared" si="10"/>
        <v>0</v>
      </c>
      <c r="AR25" s="29" t="str">
        <f>IF('District U'!$B$12="","",IF($AP25&gt;=$AQ25,"Pass",IF($AP25&gt;=($AQ25-'District U'!$R$12-'District U'!$S$12),"Pass With Exemption(s)","Fail")))</f>
        <v/>
      </c>
      <c r="AS25" s="28">
        <f>'District U'!$P$12</f>
        <v>0</v>
      </c>
      <c r="AT25" s="108">
        <f t="shared" si="11"/>
        <v>0</v>
      </c>
      <c r="AU25" s="29" t="str">
        <f>IF('District U'!$B$12="","",IF($AS25&gt;=$AT25,"Pass",IF($AS25&gt;=($AT25-(('District U'!$R$12-'District U'!$S$12)/$AX25)),"Pass With Exemption(s)","Fail")))</f>
        <v/>
      </c>
      <c r="AV25" s="28">
        <f>'District U'!$R$12+'District U'!$S$12</f>
        <v>0</v>
      </c>
      <c r="AW25" s="28">
        <f>'District U'!$E$12</f>
        <v>0</v>
      </c>
      <c r="AX25" s="108">
        <f t="shared" si="12"/>
        <v>0</v>
      </c>
      <c r="AY25" s="28">
        <f>'District U'!$X$12</f>
        <v>0</v>
      </c>
      <c r="BA25" s="28">
        <f>'District U'!$D$13</f>
        <v>0</v>
      </c>
      <c r="BB25" s="108">
        <f t="shared" si="13"/>
        <v>0</v>
      </c>
      <c r="BC25" s="29" t="str">
        <f>IF('District U'!$B$13="","",IF($BA25&gt;=$BB25,"Pass",IF($BA25&gt;=($BB25-'District U'!$H$13-'District U'!$I$13),"Pass With Exemption(s)","Fail")))</f>
        <v/>
      </c>
      <c r="BD25" s="28">
        <f>'District U'!$F$13</f>
        <v>0</v>
      </c>
      <c r="BE25" s="108">
        <f t="shared" si="14"/>
        <v>0</v>
      </c>
      <c r="BF25" s="108">
        <f t="shared" si="15"/>
        <v>0</v>
      </c>
      <c r="BG25" s="29" t="str">
        <f>IF('District U'!$B$13="","",IF($BD25&gt;=$BE25,"Pass",IF($BD25&gt;=($BE25-(('District U'!$H$13-'District U'!$I$13)/$BF25)),"Pass With Exemption(s)","Fail")))</f>
        <v/>
      </c>
      <c r="BH25" s="28">
        <f>'District U'!$H$13+'District U'!$I$13</f>
        <v>0</v>
      </c>
      <c r="BI25" s="28">
        <f>'District U'!$O$13</f>
        <v>0</v>
      </c>
      <c r="BJ25" s="108">
        <f t="shared" si="16"/>
        <v>0</v>
      </c>
      <c r="BK25" s="29" t="str">
        <f>IF('District U'!$B$13="","",IF($BI25&gt;=$BJ25,"Pass",IF($BI25&gt;=($BJ25-'District U'!$R$13-'District U'!$S$13),"Pass With Exemption(s)","Fail")))</f>
        <v/>
      </c>
      <c r="BL25" s="28">
        <f>'District U'!$P$13</f>
        <v>0</v>
      </c>
      <c r="BM25" s="108">
        <f t="shared" si="17"/>
        <v>0</v>
      </c>
      <c r="BN25" s="29" t="str">
        <f>IF('District U'!$B$13="","",IF($BL25&gt;=$BM25,"Pass",IF($BL25&gt;=($BM25-(('District U'!$R$13-'District U'!$S$13)/$BQ25)),"Pass With Exemption(s)","Fail")))</f>
        <v/>
      </c>
      <c r="BO25" s="28">
        <f>'District U'!$R$13+'District U'!$S$13</f>
        <v>0</v>
      </c>
      <c r="BP25" s="28">
        <f>'District U'!$E$13</f>
        <v>0</v>
      </c>
      <c r="BQ25" s="108">
        <f t="shared" si="18"/>
        <v>0</v>
      </c>
      <c r="BR25" s="28">
        <f>'District U'!$X$13</f>
        <v>0</v>
      </c>
      <c r="BT25" s="28">
        <f>'District U'!$D$14</f>
        <v>0</v>
      </c>
      <c r="BU25" s="108">
        <f t="shared" si="19"/>
        <v>0</v>
      </c>
      <c r="BV25" s="29" t="str">
        <f>IF('District U'!$B$14="","",IF($BT25&gt;=$BU25,"Pass",IF($BT25&gt;=($BU25-'District U'!$H$14-'District U'!$I$14),"Pass With Exemption(s)","Fail")))</f>
        <v/>
      </c>
      <c r="BW25" s="28">
        <f>'District U'!$F$14</f>
        <v>0</v>
      </c>
      <c r="BX25" s="108">
        <f t="shared" si="20"/>
        <v>0</v>
      </c>
      <c r="BY25" s="108">
        <f t="shared" si="21"/>
        <v>0</v>
      </c>
      <c r="BZ25" s="29" t="str">
        <f>IF('District U'!$B$14="","",IF($BW25&gt;=$BX25,"Pass",IF($BW25&gt;=($BX25-(('District U'!$H$14-'District U'!$I$14)/$BY25)),"Pass With Exemption(s)","Fail")))</f>
        <v/>
      </c>
      <c r="CA25" s="28">
        <f>'District U'!$H$14+'District U'!$I$14</f>
        <v>0</v>
      </c>
      <c r="CB25" s="28">
        <f>'District U'!$O$14</f>
        <v>0</v>
      </c>
      <c r="CC25" s="108">
        <f t="shared" si="22"/>
        <v>0</v>
      </c>
      <c r="CD25" s="29" t="str">
        <f>IF('District U'!$B$14="","",IF($CB25&gt;=$CC25,"Pass",IF($CB25&gt;=($CC25-'District U'!$R$14-'District U'!$S$14),"Pass With Exemption(s)","Fail")))</f>
        <v/>
      </c>
      <c r="CE25" s="28">
        <f>'District U'!$P$14</f>
        <v>0</v>
      </c>
      <c r="CF25" s="108">
        <f t="shared" si="23"/>
        <v>0</v>
      </c>
      <c r="CG25" s="29" t="str">
        <f>IF('District U'!$B$14="","",IF($CE25&gt;=$CF25,"Pass",IF($CE25&gt;=($CF25-(('District U'!$R$14-'District U'!$S$14)/$CJ25)),"Pass With Exemption(s)","Fail")))</f>
        <v/>
      </c>
      <c r="CH25" s="28">
        <f>'District U'!$R$14+'District U'!$S$14</f>
        <v>0</v>
      </c>
      <c r="CI25" s="28">
        <f>'District U'!$E$14</f>
        <v>0</v>
      </c>
      <c r="CJ25" s="108">
        <f t="shared" si="24"/>
        <v>0</v>
      </c>
      <c r="CK25" s="28">
        <f>'District U'!$X$14</f>
        <v>0</v>
      </c>
      <c r="CM25" s="28">
        <f>'District U'!$D$15</f>
        <v>0</v>
      </c>
      <c r="CN25" s="108">
        <f t="shared" si="25"/>
        <v>0</v>
      </c>
      <c r="CO25" s="29" t="str">
        <f>IF('District U'!$B$15="","",IF($CM25&gt;=$CN25,"Pass",IF($CM25&gt;=($CN25-'District U'!$H$15-'District U'!$I$15),"Pass With Exemption(s)","Fail")))</f>
        <v/>
      </c>
      <c r="CP25" s="28">
        <f>'District U'!$F$15</f>
        <v>0</v>
      </c>
      <c r="CQ25" s="108">
        <f t="shared" si="26"/>
        <v>0</v>
      </c>
      <c r="CR25" s="108">
        <f t="shared" si="27"/>
        <v>0</v>
      </c>
      <c r="CS25" s="29" t="str">
        <f>IF('District U'!$B$15="","",IF($CP25&gt;=$CQ25,"Pass",IF($CP25&gt;=($CQ25-(('District U'!$H$15-'District U'!$I$15)/$CR25)),"Pass With Exemption(s)","Fail")))</f>
        <v/>
      </c>
      <c r="CT25" s="28">
        <f>'District U'!$H$15+'District U'!$I$15</f>
        <v>0</v>
      </c>
      <c r="CU25" s="28">
        <f>'District U'!$O$15</f>
        <v>0</v>
      </c>
      <c r="CV25" s="108">
        <f t="shared" si="28"/>
        <v>0</v>
      </c>
      <c r="CW25" s="29" t="str">
        <f>IF('District U'!$B$15="","",IF($CU25&gt;=$CV25,"Pass",IF($CU25&gt;=($CV25-'District U'!$R$15-'District U'!$S$15),"Pass With Exemption(s)","Fail")))</f>
        <v/>
      </c>
      <c r="CX25" s="28">
        <f>'District U'!$P$15</f>
        <v>0</v>
      </c>
      <c r="CY25" s="108">
        <f t="shared" si="29"/>
        <v>0</v>
      </c>
      <c r="CZ25" s="29" t="str">
        <f>IF('District U'!$B$15="","",IF($CX25&gt;=$CY25,"Pass",IF($CX25&gt;=($CY25-(('District U'!$R$15-'District U'!$S$15)/$DC25)),"Pass With Exemption(s)","Fail")))</f>
        <v/>
      </c>
      <c r="DA25" s="28">
        <f>'District U'!$R$15+'District U'!$S$15</f>
        <v>0</v>
      </c>
      <c r="DB25" s="28">
        <f>'District U'!$E$15</f>
        <v>0</v>
      </c>
      <c r="DC25" s="108">
        <f t="shared" si="30"/>
        <v>0</v>
      </c>
      <c r="DD25" s="28">
        <f>'District U'!$X$15</f>
        <v>0</v>
      </c>
      <c r="DF25" s="28">
        <f>'District U'!$D$16</f>
        <v>0</v>
      </c>
      <c r="DG25" s="108">
        <f t="shared" si="31"/>
        <v>0</v>
      </c>
      <c r="DH25" s="29" t="str">
        <f>IF('District U'!$B$16="","",IF($DF25&gt;=$DG25,"Pass",IF($DF25&gt;=($DG25-'District U'!$H$16-'District U'!$I$16),"Pass With Exemption(s)","Fail")))</f>
        <v/>
      </c>
      <c r="DI25" s="28">
        <f>'District U'!$F$16</f>
        <v>0</v>
      </c>
      <c r="DJ25" s="108">
        <f t="shared" si="32"/>
        <v>0</v>
      </c>
      <c r="DK25" s="108">
        <f t="shared" si="33"/>
        <v>0</v>
      </c>
      <c r="DL25" s="29" t="str">
        <f>IF('District U'!$B$16="","",IF($DI25&gt;=$DJ25,"Pass",IF($DI25&gt;=($DJ25-(('District U'!$H$16-'District U'!$I$16)/$DK25)),"Pass With Exemption(s)","Fail")))</f>
        <v/>
      </c>
      <c r="DM25" s="28">
        <f>'District U'!$H$16+'District U'!$I$16</f>
        <v>0</v>
      </c>
      <c r="DN25" s="28">
        <f>'District U'!$O$16</f>
        <v>0</v>
      </c>
      <c r="DO25" s="108">
        <f t="shared" si="34"/>
        <v>0</v>
      </c>
      <c r="DP25" s="29" t="str">
        <f>IF('District U'!$B$16="","",IF($DN25&gt;=$DO25,"Pass",IF($DN25&gt;=($DO25-'District U'!$R$16-'District U'!$S$16),"Pass With Exemption(s)","Fail")))</f>
        <v/>
      </c>
      <c r="DQ25" s="28">
        <f>'District U'!$P$16</f>
        <v>0</v>
      </c>
      <c r="DR25" s="108">
        <f t="shared" si="35"/>
        <v>0</v>
      </c>
      <c r="DS25" s="29" t="str">
        <f>IF('District U'!$B$16="","",IF($DQ25&gt;=$DR25,"Pass",IF($DQ25&gt;=($DR25-(('District U'!$R$16-'District U'!$S$16)/$DV25)),"Pass With Exemption(s)","Fail")))</f>
        <v/>
      </c>
      <c r="DT25" s="28">
        <f>'District U'!$R$16+'District U'!$S$16</f>
        <v>0</v>
      </c>
      <c r="DU25" s="28">
        <f>'District U'!$E$16</f>
        <v>0</v>
      </c>
      <c r="DV25" s="108">
        <f t="shared" si="36"/>
        <v>0</v>
      </c>
      <c r="DW25" s="28">
        <f>'District U'!$X$16</f>
        <v>0</v>
      </c>
      <c r="DY25" s="28">
        <f>'District U'!$D$17</f>
        <v>0</v>
      </c>
      <c r="DZ25" s="108">
        <f t="shared" si="37"/>
        <v>0</v>
      </c>
      <c r="EA25" s="29" t="str">
        <f>IF('District U'!$B$17="","",IF($DY25&gt;=$DZ25,"Pass",IF($DY25&gt;=($DZ25-'District U'!$H$17-'District U'!$I$17),"Pass With Exemption(s)","Fail")))</f>
        <v/>
      </c>
      <c r="EB25" s="28">
        <f>'District U'!$F$17</f>
        <v>0</v>
      </c>
      <c r="EC25" s="108">
        <f t="shared" si="38"/>
        <v>0</v>
      </c>
      <c r="ED25" s="108">
        <f t="shared" si="39"/>
        <v>0</v>
      </c>
      <c r="EE25" s="29" t="str">
        <f>IF('District U'!$B$17="","",IF($EB25&gt;=$EC25,"Pass",IF($EB25&gt;=($EC25-(('District U'!$H$17-'District U'!$I$17)/$ED25)),"Pass With Exemption(s)","Fail")))</f>
        <v/>
      </c>
      <c r="EF25" s="28">
        <f>'District U'!$H$17+'District U'!$I$17</f>
        <v>0</v>
      </c>
      <c r="EG25" s="28">
        <f>'District U'!$O$17</f>
        <v>0</v>
      </c>
      <c r="EH25" s="108">
        <f t="shared" si="40"/>
        <v>0</v>
      </c>
      <c r="EI25" s="29" t="str">
        <f>IF('District U'!$B$17="","",IF($EG25&gt;=$EH25,"Pass",IF($EG25&gt;=($EH25-'District U'!$R$17-'District U'!$S$17),"Pass With Exemption(s)","Fail")))</f>
        <v/>
      </c>
      <c r="EJ25" s="28">
        <f>'District U'!$P$17</f>
        <v>0</v>
      </c>
      <c r="EK25" s="108">
        <f t="shared" si="41"/>
        <v>0</v>
      </c>
      <c r="EL25" s="29" t="str">
        <f>IF('District U'!$B$17="","",IF($EJ25&gt;=$EK25,"Pass",IF($EJ25&gt;=($EK25-(('District U'!$R$17-'District U'!$S$17)/$EO25)),"Pass With Exemption(s)","Fail")))</f>
        <v/>
      </c>
      <c r="EM25" s="28">
        <f>'District U'!$R$17+'District U'!$S$17</f>
        <v>0</v>
      </c>
      <c r="EN25" s="28">
        <f>'District U'!$E$17</f>
        <v>0</v>
      </c>
      <c r="EO25" s="108">
        <f t="shared" si="42"/>
        <v>0</v>
      </c>
      <c r="EP25" s="28">
        <f>'District U'!$X$17</f>
        <v>0</v>
      </c>
      <c r="ER25" s="28">
        <f>'District U'!$D$18</f>
        <v>0</v>
      </c>
      <c r="ES25" s="108">
        <f t="shared" si="43"/>
        <v>0</v>
      </c>
      <c r="ET25" s="29" t="str">
        <f>IF('District U'!$B$18="","",IF($ER25&gt;=$ES25,"Pass",IF($ER25&gt;=($ES25-'District U'!$H$18-'District U'!$I$18),"Pass With Exemption(s)","Fail")))</f>
        <v/>
      </c>
      <c r="EU25" s="28">
        <f>'District U'!$F$18</f>
        <v>0</v>
      </c>
      <c r="EV25" s="108">
        <f t="shared" si="44"/>
        <v>0</v>
      </c>
      <c r="EW25" s="108">
        <f t="shared" si="45"/>
        <v>0</v>
      </c>
      <c r="EX25" s="29" t="str">
        <f>IF('District U'!$B$18="","",IF($EU25&gt;=$EV25,"Pass",IF($EU25&gt;=($EV25-(('District U'!$H$18-'District U'!$I$18)/$EW25)),"Pass With Exemption(s)","Fail")))</f>
        <v/>
      </c>
      <c r="EY25" s="28">
        <f>'District U'!$H$18+'District U'!$I$18</f>
        <v>0</v>
      </c>
      <c r="EZ25" s="28">
        <f>'District U'!$O$18</f>
        <v>0</v>
      </c>
      <c r="FA25" s="108">
        <f t="shared" si="46"/>
        <v>0</v>
      </c>
      <c r="FB25" s="29" t="str">
        <f>IF('District U'!$B$18="","",IF($EZ25&gt;=$FA25,"Pass",IF($EZ25&gt;=($FA25-'District U'!$R$18-'District U'!$S$18),"Pass With Exemption(s)","Fail")))</f>
        <v/>
      </c>
      <c r="FC25" s="28">
        <f>'District U'!$P$18</f>
        <v>0</v>
      </c>
      <c r="FD25" s="108">
        <f t="shared" si="47"/>
        <v>0</v>
      </c>
      <c r="FE25" s="29" t="str">
        <f>IF('District U'!$B$18="","",IF($FC25&gt;=$FD25,"Pass",IF($FC25&gt;=($FD25-(('District U'!$R$18-'District U'!$S$18)/$FH25)),"Pass With Exemption(s)","Fail")))</f>
        <v/>
      </c>
      <c r="FF25" s="28">
        <f>'District U'!$R$18+'District U'!$S$18</f>
        <v>0</v>
      </c>
      <c r="FG25" s="28">
        <f>'District U'!$E$18</f>
        <v>0</v>
      </c>
      <c r="FH25" s="108">
        <f t="shared" si="48"/>
        <v>0</v>
      </c>
      <c r="FI25" s="28">
        <f>'District U'!$X$18</f>
        <v>0</v>
      </c>
      <c r="FK25" s="28">
        <f>'District U'!$D$19</f>
        <v>0</v>
      </c>
      <c r="FL25" s="108">
        <f t="shared" si="49"/>
        <v>0</v>
      </c>
      <c r="FM25" s="29" t="str">
        <f>IF('District U'!$B$19="","",IF($FK25&gt;=$FL25,"Pass",IF($FK25&gt;=($FL25-'District U'!$H$19-'District U'!$I$19),"Pass With Exemption(s)","Fail")))</f>
        <v/>
      </c>
      <c r="FN25" s="28">
        <f>'District U'!$F$19</f>
        <v>0</v>
      </c>
      <c r="FO25" s="108">
        <f t="shared" si="50"/>
        <v>0</v>
      </c>
      <c r="FP25" s="108">
        <f t="shared" si="51"/>
        <v>0</v>
      </c>
      <c r="FQ25" s="29" t="str">
        <f>IF('District U'!$B$19="","",IF($FN25&gt;=$FO25,"Pass",IF($FN25&gt;=($FO25-(('District U'!$H$19-'District U'!$I$19)/$FP25)),"Pass With Exemption(s)","Fail")))</f>
        <v/>
      </c>
      <c r="FR25" s="28">
        <f>'District U'!$H$19+'District U'!$I$19</f>
        <v>0</v>
      </c>
      <c r="FS25" s="28">
        <f>'District U'!$O$19</f>
        <v>0</v>
      </c>
      <c r="FT25" s="108">
        <f t="shared" si="52"/>
        <v>0</v>
      </c>
      <c r="FU25" s="29" t="str">
        <f>IF('District U'!$B$19="","",IF($FS25&gt;=$FT25,"Pass",IF($FS25&gt;=($FT25-'District U'!$R$19-'District U'!$S$19),"Pass With Exemption(s)","Fail")))</f>
        <v/>
      </c>
      <c r="FV25" s="28">
        <f>'District U'!$P$19</f>
        <v>0</v>
      </c>
      <c r="FW25" s="108">
        <f t="shared" si="53"/>
        <v>0</v>
      </c>
      <c r="FX25" s="29" t="str">
        <f>IF('District U'!$B$19="","",IF($FV25&gt;=$FW25,"Pass",IF($FV25&gt;=($FW25-(('District U'!$R$19-'District U'!$S$19)/$GA25)),"Pass With Exemption(s)","Fail")))</f>
        <v/>
      </c>
      <c r="FY25" s="28">
        <f>'District U'!$R$19+'District U'!$S$19</f>
        <v>0</v>
      </c>
      <c r="FZ25" s="28">
        <f>'District U'!$E$19</f>
        <v>0</v>
      </c>
      <c r="GA25" s="108">
        <f t="shared" si="54"/>
        <v>0</v>
      </c>
      <c r="GB25" s="28">
        <f>'District U'!$X$19</f>
        <v>0</v>
      </c>
      <c r="GD25" s="28">
        <f>'District U'!$D$20</f>
        <v>0</v>
      </c>
      <c r="GE25" s="108">
        <f t="shared" si="55"/>
        <v>0</v>
      </c>
      <c r="GF25" s="29" t="str">
        <f>IF('District U'!$B$20="","",IF($GD25&gt;=$GE25,"Pass",IF($GD25&gt;=($GE25-'District U'!$H$20-'District U'!$I$20),"Pass With Exemption(s)","Fail")))</f>
        <v/>
      </c>
      <c r="GG25" s="28">
        <f>'District U'!$F$20</f>
        <v>0</v>
      </c>
      <c r="GH25" s="108">
        <f t="shared" si="56"/>
        <v>0</v>
      </c>
      <c r="GI25" s="108">
        <f t="shared" si="57"/>
        <v>0</v>
      </c>
      <c r="GJ25" s="29" t="str">
        <f>IF('District U'!$B$20="","",IF($GG25&gt;=$GH25,"Pass",IF($GG25&gt;=($GH25-(('District U'!$H$20-'District U'!$I$20)/$GI25)),"Pass With Exemption(s)","Fail")))</f>
        <v/>
      </c>
      <c r="GK25" s="28">
        <f>'District U'!$H$20+'District U'!$I$20</f>
        <v>0</v>
      </c>
      <c r="GL25" s="28">
        <f>'District U'!$O$20</f>
        <v>0</v>
      </c>
      <c r="GM25" s="108">
        <f t="shared" si="58"/>
        <v>0</v>
      </c>
      <c r="GN25" s="29" t="str">
        <f>IF('District U'!$B$20="","",IF($GL25&gt;=$GM25,"Pass",IF($GL25&gt;=($GM25-'District U'!$R$20-'District U'!$S$20),"Pass With Exemption(s)","Fail")))</f>
        <v/>
      </c>
      <c r="GO25" s="28">
        <f>'District U'!$P$20</f>
        <v>0</v>
      </c>
      <c r="GP25" s="108">
        <f t="shared" si="59"/>
        <v>0</v>
      </c>
      <c r="GQ25" s="29" t="str">
        <f>IF('District U'!$B$20="","",IF($GO25&gt;=$GP25,"Pass",IF($GO25&gt;=($GP25-(('District U'!$R$20-'District U'!$S$20)/$GT25)),"Pass With Exemption(s)","Fail")))</f>
        <v/>
      </c>
      <c r="GR25" s="28">
        <f>'District U'!$R$20+'District U'!$S$20</f>
        <v>0</v>
      </c>
      <c r="GS25" s="28">
        <f>'District U'!$E$20</f>
        <v>0</v>
      </c>
      <c r="GT25" s="108">
        <f t="shared" si="60"/>
        <v>0</v>
      </c>
      <c r="GU25" s="28">
        <f>'District U'!$X$20</f>
        <v>0</v>
      </c>
      <c r="GW25" s="28">
        <f>'District U'!$D$21</f>
        <v>0</v>
      </c>
      <c r="GX25" s="108">
        <f t="shared" si="61"/>
        <v>0</v>
      </c>
      <c r="GY25" s="29" t="str">
        <f>IF('District U'!$B$21="","",IF($GW25&gt;=$GX25,"Pass",IF($GW25&gt;=($GX25-'District U'!$H$21-'District U'!$I$21),"Pass With Exemption(s)","Fail")))</f>
        <v/>
      </c>
      <c r="GZ25" s="28">
        <f>'District U'!$F$21</f>
        <v>0</v>
      </c>
      <c r="HA25" s="108">
        <f t="shared" si="62"/>
        <v>0</v>
      </c>
      <c r="HB25" s="108">
        <f t="shared" si="0"/>
        <v>0</v>
      </c>
      <c r="HC25" s="29" t="str">
        <f>IF('District U'!$B$21="","",IF($GZ25&gt;=$HA25,"Pass",IF($GZ25&gt;=($HA25-(('District U'!$H$21-'District U'!$I$21)/$HB25)),"Pass With Exemption(s)","Fail")))</f>
        <v/>
      </c>
      <c r="HD25" s="28">
        <f>'District U'!$H$21+'District U'!$I$21</f>
        <v>0</v>
      </c>
      <c r="HE25" s="28">
        <f>'District U'!$O$21</f>
        <v>0</v>
      </c>
      <c r="HF25" s="108">
        <f t="shared" si="63"/>
        <v>0</v>
      </c>
      <c r="HG25" s="29" t="str">
        <f>IF('District U'!$B$21="","",IF($HE25&gt;=$HF25,"Pass",IF($HE25&gt;=($HF25-'District U'!$R$21-'District U'!$S$21),"Pass With Exemption(s)","Fail")))</f>
        <v/>
      </c>
      <c r="HH25" s="28">
        <f>'District U'!$P$21</f>
        <v>0</v>
      </c>
      <c r="HI25" s="108">
        <f t="shared" si="64"/>
        <v>0</v>
      </c>
      <c r="HJ25" s="29" t="str">
        <f>IF('District U'!$B$21="","",IF($HH25&gt;=$HI25,"Pass",IF($HH25&gt;=($HI25-(('District U'!$R$21-'District U'!$S$21)/$HM25)),"Pass With Exemption(s)","Fail")))</f>
        <v/>
      </c>
      <c r="HK25" s="28">
        <f>'District U'!$R$21+'District U'!$S$21</f>
        <v>0</v>
      </c>
      <c r="HL25" s="28">
        <f>'District U'!$E$21</f>
        <v>0</v>
      </c>
      <c r="HM25" s="108">
        <f t="shared" si="65"/>
        <v>0</v>
      </c>
      <c r="HN25" s="28">
        <f>'District U'!$X$21</f>
        <v>0</v>
      </c>
      <c r="HP25" s="28">
        <f>'District U'!$D$22</f>
        <v>0</v>
      </c>
      <c r="HQ25" s="108">
        <f t="shared" si="66"/>
        <v>0</v>
      </c>
      <c r="HR25" s="29" t="str">
        <f>IF('District U'!$B$22="","",IF($HP25&gt;=$HQ25,"Pass",IF($HP25&gt;=($HQ25-'District U'!$H$22-'District U'!$I$22),"Pass With Exemption(s)","Fail")))</f>
        <v/>
      </c>
      <c r="HS25" s="28">
        <f>'District U'!$F$22</f>
        <v>0</v>
      </c>
      <c r="HT25" s="108">
        <f t="shared" si="67"/>
        <v>0</v>
      </c>
      <c r="HU25" s="108">
        <f t="shared" si="68"/>
        <v>0</v>
      </c>
      <c r="HV25" s="29" t="str">
        <f>IF('District U'!$B$22="","",IF($HS25&gt;=$HT25,"Pass",IF($HS25&gt;=($HT25-(('District U'!$H$22-'District U'!$I$22)/$HU25)),"Pass With Exemption(s)","Fail")))</f>
        <v/>
      </c>
      <c r="HW25" s="28">
        <f>'District U'!$H$22+'District U'!$I$22</f>
        <v>0</v>
      </c>
      <c r="HX25" s="28">
        <f>'District U'!$O$22</f>
        <v>0</v>
      </c>
      <c r="HY25" s="108">
        <f t="shared" si="69"/>
        <v>0</v>
      </c>
      <c r="HZ25" s="29" t="str">
        <f>IF('District U'!$B$22="","",IF($HX25&gt;=$HY25,"Pass",IF($HX25&gt;=($HY25-'District U'!$R$22-'District U'!$S$22),"Pass With Exemption(s)","Fail")))</f>
        <v/>
      </c>
      <c r="IA25" s="28">
        <f>'District U'!$P$22</f>
        <v>0</v>
      </c>
      <c r="IB25" s="108">
        <f t="shared" si="70"/>
        <v>0</v>
      </c>
      <c r="IC25" s="29" t="str">
        <f>IF('District U'!$B$22="","",IF($IA25&gt;=$IB25,"Pass",IF($IA25&gt;=($IB25-(('District U'!$R$22-'District U'!$S$22)/$IF25)),"Pass With Exemption(s)","Fail")))</f>
        <v/>
      </c>
      <c r="ID25" s="28">
        <f>'District U'!$R$22+'District U'!$S$22</f>
        <v>0</v>
      </c>
      <c r="IE25" s="28">
        <f>'District U'!$E$22</f>
        <v>0</v>
      </c>
      <c r="IF25" s="108">
        <f t="shared" si="71"/>
        <v>0</v>
      </c>
      <c r="IG25" s="28">
        <f>'District U'!$X$22</f>
        <v>0</v>
      </c>
      <c r="II25" s="28">
        <f>'District U'!$D$23</f>
        <v>0</v>
      </c>
      <c r="IJ25" s="108">
        <f t="shared" si="72"/>
        <v>0</v>
      </c>
      <c r="IK25" s="29" t="str">
        <f>IF('District U'!$B$23="","",IF($II25&gt;=$IJ25,"Pass",IF($II25&gt;=($IJ25-'District U'!$H$23-'District U'!$I$23),"Pass With Exemption(s)","Fail")))</f>
        <v/>
      </c>
      <c r="IL25" s="28">
        <f>'District U'!$F$23</f>
        <v>0</v>
      </c>
      <c r="IM25" s="108">
        <f t="shared" si="73"/>
        <v>0</v>
      </c>
      <c r="IN25" s="108">
        <f t="shared" si="74"/>
        <v>0</v>
      </c>
      <c r="IO25" s="29" t="str">
        <f>IF('District U'!$B$23="","",IF($IL25&gt;=$IM25,"Pass",IF($IL25&gt;=($IM25-(('District U'!$H$23-'District U'!$I$23)/$IN25)),"Pass With Exemption(s)","Fail")))</f>
        <v/>
      </c>
      <c r="IP25" s="28">
        <f>'District U'!$H$23+'District U'!$I$23</f>
        <v>0</v>
      </c>
      <c r="IQ25" s="28">
        <f>'District U'!$O$23</f>
        <v>0</v>
      </c>
      <c r="IR25" s="108">
        <f t="shared" si="75"/>
        <v>0</v>
      </c>
      <c r="IS25" s="29" t="str">
        <f>IF('District U'!$B$23="","",IF($IQ25&gt;=$IR25,"Pass",IF($IQ25&gt;=($IR25-'District U'!$R$23-'District U'!$S$23),"Pass With Exemption(s)","Fail")))</f>
        <v/>
      </c>
      <c r="IT25" s="28">
        <f>'District U'!$P$23</f>
        <v>0</v>
      </c>
      <c r="IU25" s="108">
        <f t="shared" si="76"/>
        <v>0</v>
      </c>
      <c r="IV25" s="29" t="str">
        <f>IF('District U'!$B$23="","",IF($IT25&gt;=$IU25,"Pass",IF($IT25&gt;=($IU25-(('District U'!$R$23-'District U'!$S$23)/$IY25)),"Pass With Exemption(s)","Fail")))</f>
        <v/>
      </c>
      <c r="IW25" s="28">
        <f>'District U'!$R$23+'District U'!$S$23</f>
        <v>0</v>
      </c>
      <c r="IX25" s="28">
        <f>'District U'!$E$23</f>
        <v>0</v>
      </c>
      <c r="IY25" s="108">
        <f t="shared" si="77"/>
        <v>0</v>
      </c>
      <c r="IZ25" s="28">
        <f>'District U'!$X$23</f>
        <v>0</v>
      </c>
      <c r="JB25" s="28">
        <f>'District U'!$D$24</f>
        <v>0</v>
      </c>
      <c r="JC25" s="108">
        <f t="shared" si="78"/>
        <v>0</v>
      </c>
      <c r="JD25" s="29" t="str">
        <f>IF('District U'!$B$24="","",IF($JB25&gt;=$JC25,"Pass",IF($JB25&gt;=($JB25-'District U'!$H$24-'District U'!$I$24),"Pass With Exemption(s)","Fail")))</f>
        <v/>
      </c>
      <c r="JE25" s="28">
        <f>'District U'!$F$24</f>
        <v>0</v>
      </c>
      <c r="JF25" s="108">
        <f t="shared" si="79"/>
        <v>0</v>
      </c>
      <c r="JG25" s="108">
        <f t="shared" si="80"/>
        <v>0</v>
      </c>
      <c r="JH25" s="29" t="str">
        <f>IF('District U'!$B$24="","",IF($JE25&gt;=$JF25,"Pass",IF($JE25&gt;=($JF25-(('District U'!$H$24-'District U'!$I$24)/$JG25)),"Pass With Exemption(s)","Fail")))</f>
        <v/>
      </c>
      <c r="JI25" s="28">
        <f>'District U'!$H$24+'District U'!$I$24</f>
        <v>0</v>
      </c>
      <c r="JJ25" s="28">
        <f>'District U'!$O$24</f>
        <v>0</v>
      </c>
      <c r="JK25" s="108">
        <f t="shared" si="81"/>
        <v>0</v>
      </c>
      <c r="JL25" s="29" t="str">
        <f>IF('District U'!$B$24="","",IF($JJ25&gt;=$JK25,"Pass",IF($JJ25&gt;=($JK25-'District U'!$R$24-'District U'!$S$24),"Pass With Exemption(s)","Fail")))</f>
        <v/>
      </c>
      <c r="JM25" s="28">
        <f>'District U'!$P$24</f>
        <v>0</v>
      </c>
      <c r="JN25" s="108">
        <f t="shared" si="82"/>
        <v>0</v>
      </c>
      <c r="JO25" s="29" t="str">
        <f>IF('District U'!$B$24="","",IF($JM25&gt;=$JN25,"Pass",IF($JM25&gt;=($JN25-(('District U'!$R$24-'District U'!$S$24)/$JR25)),"Pass With Exemption(s)","Fail")))</f>
        <v/>
      </c>
      <c r="JP25" s="28">
        <f>'District U'!$R$24+'District U'!$S$24</f>
        <v>0</v>
      </c>
      <c r="JQ25" s="28">
        <f>'District U'!$E$24</f>
        <v>0</v>
      </c>
      <c r="JR25" s="108">
        <f t="shared" si="83"/>
        <v>0</v>
      </c>
      <c r="JS25" s="28">
        <f>'District U'!$X$24</f>
        <v>0</v>
      </c>
      <c r="JU25" s="28">
        <f>'District U'!$D$25</f>
        <v>0</v>
      </c>
      <c r="JV25" s="108">
        <f t="shared" si="84"/>
        <v>0</v>
      </c>
      <c r="JW25" s="29" t="str">
        <f>IF('District U'!$B$25="","",IF($JU25&gt;=$JV25,"Pass",IF($JU25&gt;=($JV25-'District U'!$H$25-'District U'!$I$25),"Pass With Exemption(s)","Fail")))</f>
        <v/>
      </c>
      <c r="JX25" s="28">
        <f>'District U'!$F$25</f>
        <v>0</v>
      </c>
      <c r="JY25" s="108">
        <f t="shared" si="85"/>
        <v>0</v>
      </c>
      <c r="JZ25" s="108">
        <f t="shared" si="86"/>
        <v>0</v>
      </c>
      <c r="KA25" s="29" t="str">
        <f>IF('District U'!$B$25="","",IF($JX25&gt;=$JY25,"Pass",IF($JX25&gt;=($JY25-(('District U'!$H$25-'District U'!$I$25)/$JZ25)),"Pass With Exemption(s)","Fail")))</f>
        <v/>
      </c>
      <c r="KB25" s="28">
        <f>'District U'!$H$25+'District U'!$I$25</f>
        <v>0</v>
      </c>
      <c r="KC25" s="28">
        <f>'District U'!$O$25</f>
        <v>0</v>
      </c>
      <c r="KD25" s="108">
        <f t="shared" si="87"/>
        <v>0</v>
      </c>
      <c r="KE25" s="29" t="str">
        <f>IF('District U'!$B$25="","",IF($KC25&gt;=$KD25,"Pass",IF($KC25&gt;=($KD25-'District U'!$R$25-'District U'!$S$25),"Pass With Exemption(s)","Fail")))</f>
        <v/>
      </c>
      <c r="KF25" s="28">
        <f>'District U'!$P$25</f>
        <v>0</v>
      </c>
      <c r="KG25" s="108">
        <f t="shared" si="88"/>
        <v>0</v>
      </c>
      <c r="KH25" s="29" t="str">
        <f>IF('District U'!$B$25="","",IF($KF25&gt;=$KG25,"Pass",IF($KF25&gt;=($KG25-(('District U'!$R$25-'District U'!$S$25)/$KK25)),"Pass With Exemption(s)","Fail")))</f>
        <v/>
      </c>
      <c r="KI25" s="28">
        <f>'District U'!$R$25+'District U'!$S$25</f>
        <v>0</v>
      </c>
      <c r="KJ25" s="28">
        <f>'District U'!$E$25</f>
        <v>0</v>
      </c>
      <c r="KK25" s="108">
        <f t="shared" si="89"/>
        <v>0</v>
      </c>
      <c r="KL25" s="28">
        <f>'District U'!$X$25</f>
        <v>0</v>
      </c>
    </row>
    <row r="26" spans="1:298" x14ac:dyDescent="0.3">
      <c r="A26" s="30">
        <f>'District V'!$B$3</f>
        <v>0</v>
      </c>
      <c r="B26" s="28">
        <f>'District V'!$D$10</f>
        <v>0</v>
      </c>
      <c r="C26" s="29" t="str">
        <f>IF('District V'!$B$10="","",IF('District V'!$H$10&gt;0,"Pass With Exemption(s)","Pass"))</f>
        <v/>
      </c>
      <c r="D26" s="28">
        <f>'District V'!$F$10</f>
        <v>0</v>
      </c>
      <c r="E26" s="29" t="str">
        <f>IF('District V'!$B$10="","",IF('District V'!$H$10&gt;0,"Pass With Exemption(s)","Pass"))</f>
        <v/>
      </c>
      <c r="F26" s="28">
        <f>'District V'!$H$10+'District V'!$I$10</f>
        <v>0</v>
      </c>
      <c r="G26" s="28">
        <f>'District V'!$O$10</f>
        <v>0</v>
      </c>
      <c r="H26" s="29" t="str">
        <f>IF('District V'!$B$10="","",IF('District V'!$R$10&gt;0,"Pass With Exemption(s)","Pass"))</f>
        <v/>
      </c>
      <c r="I26" s="28">
        <f>'District V'!$P$10</f>
        <v>0</v>
      </c>
      <c r="J26" s="29" t="str">
        <f>IF('District V'!$B$10="","",IF('District V'!$R$10&gt;0,"Pass With Exemption(s)","Pass"))</f>
        <v/>
      </c>
      <c r="K26" s="28">
        <f>'District V'!$R$10+'District V'!$S$10</f>
        <v>0</v>
      </c>
      <c r="L26" s="28">
        <f>'District V'!$E$10</f>
        <v>0</v>
      </c>
      <c r="M26" s="28">
        <f>'District V'!$X$10</f>
        <v>0</v>
      </c>
      <c r="O26" s="28">
        <f>'District V'!$D$11</f>
        <v>0</v>
      </c>
      <c r="P26" s="108">
        <f t="shared" si="1"/>
        <v>0</v>
      </c>
      <c r="Q26" s="29" t="str">
        <f>IF('District V'!$B$11="","",IF($O26&gt;=$P26,"Pass",IF($O26&gt;=($P26-'District V'!$H$11-'District V'!$I$11),"Pass With Exemption(s)","Fail")))</f>
        <v/>
      </c>
      <c r="R26" s="28">
        <f>'District V'!$F$11</f>
        <v>0</v>
      </c>
      <c r="S26" s="108">
        <f t="shared" si="2"/>
        <v>0</v>
      </c>
      <c r="T26" s="108">
        <f t="shared" si="3"/>
        <v>0</v>
      </c>
      <c r="U26" s="29" t="str">
        <f>IF('District V'!$B$11="","",IF($R26&gt;=$S26,"Pass",IF($R26&gt;=($S26-(('District V'!$H$11-'District V'!$I$11)/$T26)),"Pass With Exemption(s)","Fail")))</f>
        <v/>
      </c>
      <c r="V26" s="28">
        <f>'District V'!$H$11+'District V'!$I$11</f>
        <v>0</v>
      </c>
      <c r="W26" s="28">
        <f>'District V'!$O$11</f>
        <v>0</v>
      </c>
      <c r="X26" s="108">
        <f t="shared" si="4"/>
        <v>0</v>
      </c>
      <c r="Y26" s="29" t="str">
        <f>IF('District V'!$B$11="","",IF($W26&gt;=$X26,"Pass",IF($W26&gt;=($X26-'District V'!$R$11-'District V'!$S$11),"Pass With Exemption(s)","Fail")))</f>
        <v/>
      </c>
      <c r="Z26" s="28">
        <f>'District V'!$P$11</f>
        <v>0</v>
      </c>
      <c r="AA26" s="108">
        <f t="shared" si="5"/>
        <v>0</v>
      </c>
      <c r="AB26" s="29" t="str">
        <f>IF('District V'!$B$11="","",IF($Z26&gt;=$AA26,"Pass",IF($Z26&gt;=($AA26-(('District V'!$R$11-'District V'!$S$11)/$AE26)),"Pass With Exemption(s)","Fail")))</f>
        <v/>
      </c>
      <c r="AC26" s="28">
        <f>'District V'!$R$11+'District V'!$S$11</f>
        <v>0</v>
      </c>
      <c r="AD26" s="28">
        <f>'District V'!$E$11</f>
        <v>0</v>
      </c>
      <c r="AE26" s="108">
        <f t="shared" si="6"/>
        <v>0</v>
      </c>
      <c r="AF26" s="28">
        <f>'District V'!$X$11</f>
        <v>0</v>
      </c>
      <c r="AH26" s="28">
        <f>'District V'!$D$12</f>
        <v>0</v>
      </c>
      <c r="AI26" s="108">
        <f t="shared" si="7"/>
        <v>0</v>
      </c>
      <c r="AJ26" s="29" t="str">
        <f>IF('District V'!$B$12="","",IF($AH26&gt;=$AI26,"Pass",IF($AH26&gt;=($AI26-'District V'!$H$12-'District V'!$I$12),"Pass With Exemption(s)","Fail")))</f>
        <v/>
      </c>
      <c r="AK26" s="28">
        <f>'District V'!$F$12</f>
        <v>0</v>
      </c>
      <c r="AL26" s="108">
        <f t="shared" si="8"/>
        <v>0</v>
      </c>
      <c r="AM26" s="108">
        <f t="shared" si="9"/>
        <v>0</v>
      </c>
      <c r="AN26" s="29" t="str">
        <f>IF('District V'!$B$12="","",IF($AK26&gt;=$AL26,"Pass",IF($AK26&gt;=($AL26-(('District V'!$H$12-'District V'!$I$12)/$AM26)),"Pass With Exemption(s)","Fail")))</f>
        <v/>
      </c>
      <c r="AO26" s="28">
        <f>'District V'!$H$12+'District V'!$I$12</f>
        <v>0</v>
      </c>
      <c r="AP26" s="28">
        <f>'District V'!$O$12</f>
        <v>0</v>
      </c>
      <c r="AQ26" s="108">
        <f t="shared" si="10"/>
        <v>0</v>
      </c>
      <c r="AR26" s="29" t="str">
        <f>IF('District V'!$B$12="","",IF($AP26&gt;=$AQ26,"Pass",IF($AP26&gt;=($AQ26-'District V'!$R$12-'District V'!$S$12),"Pass With Exemption(s)","Fail")))</f>
        <v/>
      </c>
      <c r="AS26" s="28">
        <f>'District V'!$P$12</f>
        <v>0</v>
      </c>
      <c r="AT26" s="108">
        <f t="shared" si="11"/>
        <v>0</v>
      </c>
      <c r="AU26" s="29" t="str">
        <f>IF('District V'!$B$12="","",IF($AS26&gt;=$AT26,"Pass",IF($AS26&gt;=($AT26-(('District V'!$R$12-'District V'!$S$12)/$AX26)),"Pass With Exemption(s)","Fail")))</f>
        <v/>
      </c>
      <c r="AV26" s="28">
        <f>'District V'!$R$12+'District V'!$S$12</f>
        <v>0</v>
      </c>
      <c r="AW26" s="28">
        <f>'District V'!$E$12</f>
        <v>0</v>
      </c>
      <c r="AX26" s="108">
        <f t="shared" si="12"/>
        <v>0</v>
      </c>
      <c r="AY26" s="28">
        <f>'District V'!$X$12</f>
        <v>0</v>
      </c>
      <c r="BA26" s="28">
        <f>'District V'!$D$13</f>
        <v>0</v>
      </c>
      <c r="BB26" s="108">
        <f t="shared" si="13"/>
        <v>0</v>
      </c>
      <c r="BC26" s="29" t="str">
        <f>IF('District V'!$B$13="","",IF($BA26&gt;=$BB26,"Pass",IF($BA26&gt;=($BB26-'District V'!$H$13-'District V'!$I$13),"Pass With Exemption(s)","Fail")))</f>
        <v/>
      </c>
      <c r="BD26" s="28">
        <f>'District V'!$F$13</f>
        <v>0</v>
      </c>
      <c r="BE26" s="108">
        <f t="shared" si="14"/>
        <v>0</v>
      </c>
      <c r="BF26" s="108">
        <f t="shared" si="15"/>
        <v>0</v>
      </c>
      <c r="BG26" s="29" t="str">
        <f>IF('District V'!$B$13="","",IF($BD26&gt;=$BE26,"Pass",IF($BD26&gt;=($BE26-(('District V'!$H$13-'District V'!$I$13)/$BF26)),"Pass With Exemption(s)","Fail")))</f>
        <v/>
      </c>
      <c r="BH26" s="28">
        <f>'District V'!$H$13+'District V'!$I$13</f>
        <v>0</v>
      </c>
      <c r="BI26" s="28">
        <f>'District V'!$O$13</f>
        <v>0</v>
      </c>
      <c r="BJ26" s="108">
        <f t="shared" si="16"/>
        <v>0</v>
      </c>
      <c r="BK26" s="29" t="str">
        <f>IF('District V'!$B$13="","",IF($BI26&gt;=$BJ26,"Pass",IF($BI26&gt;=($BJ26-'District V'!$R$13-'District V'!$S$13),"Pass With Exemption(s)","Fail")))</f>
        <v/>
      </c>
      <c r="BL26" s="28">
        <f>'District V'!$P$13</f>
        <v>0</v>
      </c>
      <c r="BM26" s="108">
        <f t="shared" si="17"/>
        <v>0</v>
      </c>
      <c r="BN26" s="29" t="str">
        <f>IF('District V'!$B$13="","",IF($BL26&gt;=$BM26,"Pass",IF($BL26&gt;=($BM26-(('District V'!$R$13-'District V'!$S$13)/$BQ26)),"Pass With Exemption(s)","Fail")))</f>
        <v/>
      </c>
      <c r="BO26" s="28">
        <f>'District V'!$R$13+'District V'!$S$13</f>
        <v>0</v>
      </c>
      <c r="BP26" s="28">
        <f>'District V'!$E$13</f>
        <v>0</v>
      </c>
      <c r="BQ26" s="108">
        <f t="shared" si="18"/>
        <v>0</v>
      </c>
      <c r="BR26" s="28">
        <f>'District V'!$X$13</f>
        <v>0</v>
      </c>
      <c r="BT26" s="28">
        <f>'District V'!$D$14</f>
        <v>0</v>
      </c>
      <c r="BU26" s="108">
        <f t="shared" si="19"/>
        <v>0</v>
      </c>
      <c r="BV26" s="29" t="str">
        <f>IF('District V'!$B$14="","",IF($BT26&gt;=$BU26,"Pass",IF($BT26&gt;=($BU26-'District V'!$H$14-'District V'!$I$14),"Pass With Exemption(s)","Fail")))</f>
        <v/>
      </c>
      <c r="BW26" s="28">
        <f>'District V'!$F$14</f>
        <v>0</v>
      </c>
      <c r="BX26" s="108">
        <f t="shared" si="20"/>
        <v>0</v>
      </c>
      <c r="BY26" s="108">
        <f t="shared" si="21"/>
        <v>0</v>
      </c>
      <c r="BZ26" s="29" t="str">
        <f>IF('District V'!$B$14="","",IF($BW26&gt;=$BX26,"Pass",IF($BW26&gt;=($BX26-(('District V'!$H$14-'District V'!$I$14)/$BY26)),"Pass With Exemption(s)","Fail")))</f>
        <v/>
      </c>
      <c r="CA26" s="28">
        <f>'District V'!$H$14+'District V'!$I$14</f>
        <v>0</v>
      </c>
      <c r="CB26" s="28">
        <f>'District V'!$O$14</f>
        <v>0</v>
      </c>
      <c r="CC26" s="108">
        <f t="shared" si="22"/>
        <v>0</v>
      </c>
      <c r="CD26" s="29" t="str">
        <f>IF('District V'!$B$14="","",IF($CB26&gt;=$CC26,"Pass",IF($CB26&gt;=($CC26-'District V'!$R$14-'District V'!$S$14),"Pass With Exemption(s)","Fail")))</f>
        <v/>
      </c>
      <c r="CE26" s="28">
        <f>'District V'!$P$14</f>
        <v>0</v>
      </c>
      <c r="CF26" s="108">
        <f t="shared" si="23"/>
        <v>0</v>
      </c>
      <c r="CG26" s="29" t="str">
        <f>IF('District V'!$B$14="","",IF($CE26&gt;=$CF26,"Pass",IF($CE26&gt;=($CF26-(('District V'!$R$14-'District V'!$S$14)/$CJ26)),"Pass With Exemption(s)","Fail")))</f>
        <v/>
      </c>
      <c r="CH26" s="28">
        <f>'District V'!$R$14+'District V'!$S$14</f>
        <v>0</v>
      </c>
      <c r="CI26" s="28">
        <f>'District V'!$E$14</f>
        <v>0</v>
      </c>
      <c r="CJ26" s="108">
        <f t="shared" si="24"/>
        <v>0</v>
      </c>
      <c r="CK26" s="28">
        <f>'District V'!$X$14</f>
        <v>0</v>
      </c>
      <c r="CM26" s="28">
        <f>'District V'!$D$15</f>
        <v>0</v>
      </c>
      <c r="CN26" s="108">
        <f t="shared" si="25"/>
        <v>0</v>
      </c>
      <c r="CO26" s="29" t="str">
        <f>IF('District V'!$B$15="","",IF($CM26&gt;=$CN26,"Pass",IF($CM26&gt;=($CN26-'District V'!$H$15-'District V'!$I$15),"Pass With Exemption(s)","Fail")))</f>
        <v/>
      </c>
      <c r="CP26" s="28">
        <f>'District V'!$F$15</f>
        <v>0</v>
      </c>
      <c r="CQ26" s="108">
        <f t="shared" si="26"/>
        <v>0</v>
      </c>
      <c r="CR26" s="108">
        <f t="shared" si="27"/>
        <v>0</v>
      </c>
      <c r="CS26" s="29" t="str">
        <f>IF('District V'!$B$15="","",IF($CP26&gt;=$CQ26,"Pass",IF($CP26&gt;=($CQ26-(('District V'!$H$15-'District V'!$I$15)/$CR26)),"Pass With Exemption(s)","Fail")))</f>
        <v/>
      </c>
      <c r="CT26" s="28">
        <f>'District V'!$H$15+'District V'!$I$15</f>
        <v>0</v>
      </c>
      <c r="CU26" s="28">
        <f>'District V'!$O$15</f>
        <v>0</v>
      </c>
      <c r="CV26" s="108">
        <f t="shared" si="28"/>
        <v>0</v>
      </c>
      <c r="CW26" s="29" t="str">
        <f>IF('District V'!$B$15="","",IF($CU26&gt;=$CV26,"Pass",IF($CU26&gt;=($CV26-'District V'!$R$15-'District V'!$S$15),"Pass With Exemption(s)","Fail")))</f>
        <v/>
      </c>
      <c r="CX26" s="28">
        <f>'District V'!$P$15</f>
        <v>0</v>
      </c>
      <c r="CY26" s="108">
        <f t="shared" si="29"/>
        <v>0</v>
      </c>
      <c r="CZ26" s="29" t="str">
        <f>IF('District V'!$B$15="","",IF($CX26&gt;=$CY26,"Pass",IF($CX26&gt;=($CY26-(('District V'!$R$15-'District V'!$S$15)/$DC26)),"Pass With Exemption(s)","Fail")))</f>
        <v/>
      </c>
      <c r="DA26" s="28">
        <f>'District V'!$R$15+'District V'!$S$15</f>
        <v>0</v>
      </c>
      <c r="DB26" s="28">
        <f>'District V'!$E$15</f>
        <v>0</v>
      </c>
      <c r="DC26" s="108">
        <f t="shared" si="30"/>
        <v>0</v>
      </c>
      <c r="DD26" s="28">
        <f>'District V'!$X$15</f>
        <v>0</v>
      </c>
      <c r="DF26" s="28">
        <f>'District V'!$D$16</f>
        <v>0</v>
      </c>
      <c r="DG26" s="108">
        <f t="shared" si="31"/>
        <v>0</v>
      </c>
      <c r="DH26" s="29" t="str">
        <f>IF('District V'!$B$16="","",IF($DF26&gt;=$DG26,"Pass",IF($DF26&gt;=($DG26-'District V'!$H$16-'District V'!$I$16),"Pass With Exemption(s)","Fail")))</f>
        <v/>
      </c>
      <c r="DI26" s="28">
        <f>'District V'!$F$16</f>
        <v>0</v>
      </c>
      <c r="DJ26" s="108">
        <f t="shared" si="32"/>
        <v>0</v>
      </c>
      <c r="DK26" s="108">
        <f t="shared" si="33"/>
        <v>0</v>
      </c>
      <c r="DL26" s="29" t="str">
        <f>IF('District V'!$B$16="","",IF($DI26&gt;=$DJ26,"Pass",IF($DI26&gt;=($DJ26-(('District V'!$H$16-'District V'!$I$16)/$DK26)),"Pass With Exemption(s)","Fail")))</f>
        <v/>
      </c>
      <c r="DM26" s="28">
        <f>'District V'!$H$16+'District V'!$I$16</f>
        <v>0</v>
      </c>
      <c r="DN26" s="28">
        <f>'District V'!$O$16</f>
        <v>0</v>
      </c>
      <c r="DO26" s="108">
        <f t="shared" si="34"/>
        <v>0</v>
      </c>
      <c r="DP26" s="29" t="str">
        <f>IF('District V'!$B$16="","",IF($DN26&gt;=$DO26,"Pass",IF($DN26&gt;=($DO26-'District V'!$R$16-'District V'!$S$16),"Pass With Exemption(s)","Fail")))</f>
        <v/>
      </c>
      <c r="DQ26" s="28">
        <f>'District V'!$P$16</f>
        <v>0</v>
      </c>
      <c r="DR26" s="108">
        <f t="shared" si="35"/>
        <v>0</v>
      </c>
      <c r="DS26" s="29" t="str">
        <f>IF('District V'!$B$16="","",IF($DQ26&gt;=$DR26,"Pass",IF($DQ26&gt;=($DR26-(('District V'!$R$16-'District V'!$S$16)/$DV26)),"Pass With Exemption(s)","Fail")))</f>
        <v/>
      </c>
      <c r="DT26" s="28">
        <f>'District V'!$R$16+'District V'!$S$16</f>
        <v>0</v>
      </c>
      <c r="DU26" s="28">
        <f>'District V'!$E$16</f>
        <v>0</v>
      </c>
      <c r="DV26" s="108">
        <f t="shared" si="36"/>
        <v>0</v>
      </c>
      <c r="DW26" s="28">
        <f>'District V'!$X$16</f>
        <v>0</v>
      </c>
      <c r="DY26" s="28">
        <f>'District V'!$D$17</f>
        <v>0</v>
      </c>
      <c r="DZ26" s="108">
        <f t="shared" si="37"/>
        <v>0</v>
      </c>
      <c r="EA26" s="29" t="str">
        <f>IF('District V'!$B$17="","",IF($DY26&gt;=$DZ26,"Pass",IF($DY26&gt;=($DZ26-'District V'!$H$17-'District V'!$I$17),"Pass With Exemption(s)","Fail")))</f>
        <v/>
      </c>
      <c r="EB26" s="28">
        <f>'District V'!$F$17</f>
        <v>0</v>
      </c>
      <c r="EC26" s="108">
        <f t="shared" si="38"/>
        <v>0</v>
      </c>
      <c r="ED26" s="108">
        <f t="shared" si="39"/>
        <v>0</v>
      </c>
      <c r="EE26" s="29" t="str">
        <f>IF('District V'!$B$17="","",IF($EB26&gt;=$EC26,"Pass",IF($EB26&gt;=($EC26-(('District V'!$H$17-'District V'!$I$17)/$ED26)),"Pass With Exemption(s)","Fail")))</f>
        <v/>
      </c>
      <c r="EF26" s="28">
        <f>'District V'!$H$17+'District V'!$I$17</f>
        <v>0</v>
      </c>
      <c r="EG26" s="28">
        <f>'District V'!$O$17</f>
        <v>0</v>
      </c>
      <c r="EH26" s="108">
        <f t="shared" si="40"/>
        <v>0</v>
      </c>
      <c r="EI26" s="29" t="str">
        <f>IF('District V'!$B$17="","",IF($EG26&gt;=$EH26,"Pass",IF($EG26&gt;=($EH26-'District V'!$R$17-'District V'!$S$17),"Pass With Exemption(s)","Fail")))</f>
        <v/>
      </c>
      <c r="EJ26" s="28">
        <f>'District V'!$P$17</f>
        <v>0</v>
      </c>
      <c r="EK26" s="108">
        <f t="shared" si="41"/>
        <v>0</v>
      </c>
      <c r="EL26" s="29" t="str">
        <f>IF('District V'!$B$17="","",IF($EJ26&gt;=$EK26,"Pass",IF($EJ26&gt;=($EK26-(('District V'!$R$17-'District V'!$S$17)/$EO26)),"Pass With Exemption(s)","Fail")))</f>
        <v/>
      </c>
      <c r="EM26" s="28">
        <f>'District V'!$R$17+'District V'!$S$17</f>
        <v>0</v>
      </c>
      <c r="EN26" s="28">
        <f>'District V'!$E$17</f>
        <v>0</v>
      </c>
      <c r="EO26" s="108">
        <f t="shared" si="42"/>
        <v>0</v>
      </c>
      <c r="EP26" s="28">
        <f>'District V'!$X$17</f>
        <v>0</v>
      </c>
      <c r="ER26" s="28">
        <f>'District V'!$D$18</f>
        <v>0</v>
      </c>
      <c r="ES26" s="108">
        <f t="shared" si="43"/>
        <v>0</v>
      </c>
      <c r="ET26" s="29" t="str">
        <f>IF('District V'!$B$18="","",IF($ER26&gt;=$ES26,"Pass",IF($ER26&gt;=($ES26-'District V'!$H$18-'District V'!$I$18),"Pass With Exemption(s)","Fail")))</f>
        <v/>
      </c>
      <c r="EU26" s="28">
        <f>'District V'!$F$18</f>
        <v>0</v>
      </c>
      <c r="EV26" s="108">
        <f t="shared" si="44"/>
        <v>0</v>
      </c>
      <c r="EW26" s="108">
        <f t="shared" si="45"/>
        <v>0</v>
      </c>
      <c r="EX26" s="29" t="str">
        <f>IF('District V'!$B$18="","",IF($EU26&gt;=$EV26,"Pass",IF($EU26&gt;=($EV26-(('District V'!$H$18-'District V'!$I$18)/$EW26)),"Pass With Exemption(s)","Fail")))</f>
        <v/>
      </c>
      <c r="EY26" s="28">
        <f>'District V'!$H$18+'District V'!$I$18</f>
        <v>0</v>
      </c>
      <c r="EZ26" s="28">
        <f>'District V'!$O$18</f>
        <v>0</v>
      </c>
      <c r="FA26" s="108">
        <f t="shared" si="46"/>
        <v>0</v>
      </c>
      <c r="FB26" s="29" t="str">
        <f>IF('District V'!$B$18="","",IF($EZ26&gt;=$FA26,"Pass",IF($EZ26&gt;=($FA26-'District V'!$R$18-'District V'!$S$18),"Pass With Exemption(s)","Fail")))</f>
        <v/>
      </c>
      <c r="FC26" s="28">
        <f>'District V'!$P$18</f>
        <v>0</v>
      </c>
      <c r="FD26" s="108">
        <f t="shared" si="47"/>
        <v>0</v>
      </c>
      <c r="FE26" s="29" t="str">
        <f>IF('District V'!$B$18="","",IF($FC26&gt;=$FD26,"Pass",IF($FC26&gt;=($FD26-(('District V'!$R$18-'District V'!$S$18)/$FH26)),"Pass With Exemption(s)","Fail")))</f>
        <v/>
      </c>
      <c r="FF26" s="28">
        <f>'District V'!$R$18+'District V'!$S$18</f>
        <v>0</v>
      </c>
      <c r="FG26" s="28">
        <f>'District V'!$E$18</f>
        <v>0</v>
      </c>
      <c r="FH26" s="108">
        <f t="shared" si="48"/>
        <v>0</v>
      </c>
      <c r="FI26" s="28">
        <f>'District V'!$X$18</f>
        <v>0</v>
      </c>
      <c r="FK26" s="28">
        <f>'District V'!$D$19</f>
        <v>0</v>
      </c>
      <c r="FL26" s="108">
        <f t="shared" si="49"/>
        <v>0</v>
      </c>
      <c r="FM26" s="29" t="str">
        <f>IF('District V'!$B$19="","",IF($FK26&gt;=$FL26,"Pass",IF($FK26&gt;=($FL26-'District V'!$H$19-'District V'!$I$19),"Pass With Exemption(s)","Fail")))</f>
        <v/>
      </c>
      <c r="FN26" s="28">
        <f>'District V'!$F$19</f>
        <v>0</v>
      </c>
      <c r="FO26" s="108">
        <f t="shared" si="50"/>
        <v>0</v>
      </c>
      <c r="FP26" s="108">
        <f t="shared" si="51"/>
        <v>0</v>
      </c>
      <c r="FQ26" s="29" t="str">
        <f>IF('District V'!$B$19="","",IF($FN26&gt;=$FO26,"Pass",IF($FN26&gt;=($FO26-(('District V'!$H$19-'District V'!$I$19)/$FP26)),"Pass With Exemption(s)","Fail")))</f>
        <v/>
      </c>
      <c r="FR26" s="28">
        <f>'District V'!$H$19+'District V'!$I$19</f>
        <v>0</v>
      </c>
      <c r="FS26" s="28">
        <f>'District V'!$O$19</f>
        <v>0</v>
      </c>
      <c r="FT26" s="108">
        <f t="shared" si="52"/>
        <v>0</v>
      </c>
      <c r="FU26" s="29" t="str">
        <f>IF('District V'!$B$19="","",IF($FS26&gt;=$FT26,"Pass",IF($FS26&gt;=($FT26-'District V'!$R$19-'District V'!$S$19),"Pass With Exemption(s)","Fail")))</f>
        <v/>
      </c>
      <c r="FV26" s="28">
        <f>'District V'!$P$19</f>
        <v>0</v>
      </c>
      <c r="FW26" s="108">
        <f t="shared" si="53"/>
        <v>0</v>
      </c>
      <c r="FX26" s="29" t="str">
        <f>IF('District V'!$B$19="","",IF($FV26&gt;=$FW26,"Pass",IF($FV26&gt;=($FW26-(('District V'!$R$19-'District V'!$S$19)/$GA26)),"Pass With Exemption(s)","Fail")))</f>
        <v/>
      </c>
      <c r="FY26" s="28">
        <f>'District V'!$R$19+'District V'!$S$19</f>
        <v>0</v>
      </c>
      <c r="FZ26" s="28">
        <f>'District V'!$E$19</f>
        <v>0</v>
      </c>
      <c r="GA26" s="108">
        <f t="shared" si="54"/>
        <v>0</v>
      </c>
      <c r="GB26" s="28">
        <f>'District V'!$X$19</f>
        <v>0</v>
      </c>
      <c r="GD26" s="28">
        <f>'District V'!$D$20</f>
        <v>0</v>
      </c>
      <c r="GE26" s="108">
        <f t="shared" si="55"/>
        <v>0</v>
      </c>
      <c r="GF26" s="29" t="str">
        <f>IF('District V'!$B$20="","",IF($GD26&gt;=$GE26,"Pass",IF($GD26&gt;=($GE26-'District V'!$H$20-'District V'!$I$20),"Pass With Exemption(s)","Fail")))</f>
        <v/>
      </c>
      <c r="GG26" s="28">
        <f>'District V'!$F$20</f>
        <v>0</v>
      </c>
      <c r="GH26" s="108">
        <f t="shared" si="56"/>
        <v>0</v>
      </c>
      <c r="GI26" s="108">
        <f t="shared" si="57"/>
        <v>0</v>
      </c>
      <c r="GJ26" s="29" t="str">
        <f>IF('District V'!$B$20="","",IF($GG26&gt;=$GH26,"Pass",IF($GG26&gt;=($GH26-(('District V'!$H$20-'District V'!$I$20)/$GI26)),"Pass With Exemption(s)","Fail")))</f>
        <v/>
      </c>
      <c r="GK26" s="28">
        <f>'District V'!$H$20+'District V'!$I$20</f>
        <v>0</v>
      </c>
      <c r="GL26" s="28">
        <f>'District V'!$O$20</f>
        <v>0</v>
      </c>
      <c r="GM26" s="108">
        <f t="shared" si="58"/>
        <v>0</v>
      </c>
      <c r="GN26" s="29" t="str">
        <f>IF('District V'!$B$20="","",IF($GL26&gt;=$GM26,"Pass",IF($GL26&gt;=($GM26-'District V'!$R$20-'District V'!$S$20),"Pass With Exemption(s)","Fail")))</f>
        <v/>
      </c>
      <c r="GO26" s="28">
        <f>'District V'!$P$20</f>
        <v>0</v>
      </c>
      <c r="GP26" s="108">
        <f t="shared" si="59"/>
        <v>0</v>
      </c>
      <c r="GQ26" s="29" t="str">
        <f>IF('District V'!$B$20="","",IF($GO26&gt;=$GP26,"Pass",IF($GO26&gt;=($GP26-(('District V'!$R$20-'District V'!$S$20)/$GT26)),"Pass With Exemption(s)","Fail")))</f>
        <v/>
      </c>
      <c r="GR26" s="28">
        <f>'District V'!$R$20+'District V'!$S$20</f>
        <v>0</v>
      </c>
      <c r="GS26" s="28">
        <f>'District V'!$E$20</f>
        <v>0</v>
      </c>
      <c r="GT26" s="108">
        <f t="shared" si="60"/>
        <v>0</v>
      </c>
      <c r="GU26" s="28">
        <f>'District V'!$X$20</f>
        <v>0</v>
      </c>
      <c r="GW26" s="28">
        <f>'District V'!$D$21</f>
        <v>0</v>
      </c>
      <c r="GX26" s="108">
        <f t="shared" si="61"/>
        <v>0</v>
      </c>
      <c r="GY26" s="29" t="str">
        <f>IF('District V'!$B$21="","",IF($GW26&gt;=$GX26,"Pass",IF($GW26&gt;=($GX26-'District V'!$H$21-'District V'!$I$21),"Pass With Exemption(s)","Fail")))</f>
        <v/>
      </c>
      <c r="GZ26" s="28">
        <f>'District V'!$F$21</f>
        <v>0</v>
      </c>
      <c r="HA26" s="108">
        <f t="shared" si="62"/>
        <v>0</v>
      </c>
      <c r="HB26" s="108">
        <f t="shared" si="0"/>
        <v>0</v>
      </c>
      <c r="HC26" s="29" t="str">
        <f>IF('District V'!$B$21="","",IF($GZ26&gt;=$HA26,"Pass",IF($GZ26&gt;=($HA26-(('District V'!$H$21-'District V'!$I$21)/$HB26)),"Pass With Exemption(s)","Fail")))</f>
        <v/>
      </c>
      <c r="HD26" s="28">
        <f>'District V'!$H$21+'District V'!$I$21</f>
        <v>0</v>
      </c>
      <c r="HE26" s="28">
        <f>'District V'!$O$21</f>
        <v>0</v>
      </c>
      <c r="HF26" s="108">
        <f t="shared" si="63"/>
        <v>0</v>
      </c>
      <c r="HG26" s="29" t="str">
        <f>IF('District V'!$B$21="","",IF($HE26&gt;=$HF26,"Pass",IF($HE26&gt;=($HF26-'District V'!$R$21-'District V'!$S$21),"Pass With Exemption(s)","Fail")))</f>
        <v/>
      </c>
      <c r="HH26" s="28">
        <f>'District V'!$P$21</f>
        <v>0</v>
      </c>
      <c r="HI26" s="108">
        <f t="shared" si="64"/>
        <v>0</v>
      </c>
      <c r="HJ26" s="29" t="str">
        <f>IF('District V'!$B$21="","",IF($HH26&gt;=$HI26,"Pass",IF($HH26&gt;=($HI26-(('District V'!$R$21-'District V'!$S$21)/$HM26)),"Pass With Exemption(s)","Fail")))</f>
        <v/>
      </c>
      <c r="HK26" s="28">
        <f>'District V'!$R$21+'District V'!$S$21</f>
        <v>0</v>
      </c>
      <c r="HL26" s="28">
        <f>'District V'!$E$21</f>
        <v>0</v>
      </c>
      <c r="HM26" s="108">
        <f t="shared" si="65"/>
        <v>0</v>
      </c>
      <c r="HN26" s="28">
        <f>'District V'!$X$21</f>
        <v>0</v>
      </c>
      <c r="HP26" s="28">
        <f>'District V'!$D$22</f>
        <v>0</v>
      </c>
      <c r="HQ26" s="108">
        <f t="shared" si="66"/>
        <v>0</v>
      </c>
      <c r="HR26" s="29" t="str">
        <f>IF('District V'!$B$22="","",IF($HP26&gt;=$HQ26,"Pass",IF($HP26&gt;=($HQ26-'District V'!$H$22-'District V'!$I$22),"Pass With Exemption(s)","Fail")))</f>
        <v/>
      </c>
      <c r="HS26" s="28">
        <f>'District V'!$F$22</f>
        <v>0</v>
      </c>
      <c r="HT26" s="108">
        <f t="shared" si="67"/>
        <v>0</v>
      </c>
      <c r="HU26" s="108">
        <f t="shared" si="68"/>
        <v>0</v>
      </c>
      <c r="HV26" s="29" t="str">
        <f>IF('District V'!$B$22="","",IF($HS26&gt;=$HT26,"Pass",IF($HS26&gt;=($HT26-(('District V'!$H$22-'District V'!$I$22)/$HU26)),"Pass With Exemption(s)","Fail")))</f>
        <v/>
      </c>
      <c r="HW26" s="28">
        <f>'District V'!$H$22+'District V'!$I$22</f>
        <v>0</v>
      </c>
      <c r="HX26" s="28">
        <f>'District V'!$O$22</f>
        <v>0</v>
      </c>
      <c r="HY26" s="108">
        <f t="shared" si="69"/>
        <v>0</v>
      </c>
      <c r="HZ26" s="29" t="str">
        <f>IF('District V'!$B$22="","",IF($HX26&gt;=$HY26,"Pass",IF($HX26&gt;=($HY26-'District V'!$R$22-'District V'!$S$22),"Pass With Exemption(s)","Fail")))</f>
        <v/>
      </c>
      <c r="IA26" s="28">
        <f>'District V'!$P$22</f>
        <v>0</v>
      </c>
      <c r="IB26" s="108">
        <f t="shared" si="70"/>
        <v>0</v>
      </c>
      <c r="IC26" s="29" t="str">
        <f>IF('District V'!$B$22="","",IF($IA26&gt;=$IB26,"Pass",IF($IA26&gt;=($IB26-(('District V'!$R$22-'District V'!$S$22)/$IF26)),"Pass With Exemption(s)","Fail")))</f>
        <v/>
      </c>
      <c r="ID26" s="28">
        <f>'District V'!$R$22+'District V'!$S$22</f>
        <v>0</v>
      </c>
      <c r="IE26" s="28">
        <f>'District V'!$E$22</f>
        <v>0</v>
      </c>
      <c r="IF26" s="108">
        <f t="shared" si="71"/>
        <v>0</v>
      </c>
      <c r="IG26" s="28">
        <f>'District V'!$X$22</f>
        <v>0</v>
      </c>
      <c r="II26" s="28">
        <f>'District V'!$D$23</f>
        <v>0</v>
      </c>
      <c r="IJ26" s="108">
        <f t="shared" si="72"/>
        <v>0</v>
      </c>
      <c r="IK26" s="29" t="str">
        <f>IF('District V'!$B$23="","",IF($II26&gt;=$IJ26,"Pass",IF($II26&gt;=($IJ26-'District V'!$H$23-'District V'!$I$23),"Pass With Exemption(s)","Fail")))</f>
        <v/>
      </c>
      <c r="IL26" s="28">
        <f>'District V'!$F$23</f>
        <v>0</v>
      </c>
      <c r="IM26" s="108">
        <f t="shared" si="73"/>
        <v>0</v>
      </c>
      <c r="IN26" s="108">
        <f t="shared" si="74"/>
        <v>0</v>
      </c>
      <c r="IO26" s="29" t="str">
        <f>IF('District V'!$B$23="","",IF($IL26&gt;=$IM26,"Pass",IF($IL26&gt;=($IM26-(('District V'!$H$23-'District V'!$I$23)/$IN26)),"Pass With Exemption(s)","Fail")))</f>
        <v/>
      </c>
      <c r="IP26" s="28">
        <f>'District V'!$H$23+'District V'!$I$23</f>
        <v>0</v>
      </c>
      <c r="IQ26" s="28">
        <f>'District V'!$O$23</f>
        <v>0</v>
      </c>
      <c r="IR26" s="108">
        <f t="shared" si="75"/>
        <v>0</v>
      </c>
      <c r="IS26" s="29" t="str">
        <f>IF('District V'!$B$23="","",IF($IQ26&gt;=$IR26,"Pass",IF($IQ26&gt;=($IR26-'District V'!$R$23-'District V'!$S$23),"Pass With Exemption(s)","Fail")))</f>
        <v/>
      </c>
      <c r="IT26" s="28">
        <f>'District V'!$P$23</f>
        <v>0</v>
      </c>
      <c r="IU26" s="108">
        <f t="shared" si="76"/>
        <v>0</v>
      </c>
      <c r="IV26" s="29" t="str">
        <f>IF('District V'!$B$23="","",IF($IT26&gt;=$IU26,"Pass",IF($IT26&gt;=($IU26-(('District V'!$R$23-'District V'!$S$23)/$IY26)),"Pass With Exemption(s)","Fail")))</f>
        <v/>
      </c>
      <c r="IW26" s="28">
        <f>'District V'!$R$23+'District V'!$S$23</f>
        <v>0</v>
      </c>
      <c r="IX26" s="28">
        <f>'District V'!$E$23</f>
        <v>0</v>
      </c>
      <c r="IY26" s="108">
        <f t="shared" si="77"/>
        <v>0</v>
      </c>
      <c r="IZ26" s="28">
        <f>'District V'!$X$23</f>
        <v>0</v>
      </c>
      <c r="JB26" s="28">
        <f>'District V'!$D$24</f>
        <v>0</v>
      </c>
      <c r="JC26" s="108">
        <f t="shared" si="78"/>
        <v>0</v>
      </c>
      <c r="JD26" s="29" t="str">
        <f>IF('District V'!$B$24="","",IF($JB26&gt;=$JC26,"Pass",IF($JB26&gt;=($JB26-'District V'!$H$24-'District V'!$I$24),"Pass With Exemption(s)","Fail")))</f>
        <v/>
      </c>
      <c r="JE26" s="28">
        <f>'District V'!$F$24</f>
        <v>0</v>
      </c>
      <c r="JF26" s="108">
        <f t="shared" si="79"/>
        <v>0</v>
      </c>
      <c r="JG26" s="108">
        <f t="shared" si="80"/>
        <v>0</v>
      </c>
      <c r="JH26" s="29" t="str">
        <f>IF('District V'!$B$24="","",IF($JE26&gt;=$JF26,"Pass",IF($JE26&gt;=($JF26-(('District V'!$H$24-'District V'!$I$24)/$JG26)),"Pass With Exemption(s)","Fail")))</f>
        <v/>
      </c>
      <c r="JI26" s="28">
        <f>'District V'!$H$24+'District V'!$I$24</f>
        <v>0</v>
      </c>
      <c r="JJ26" s="28">
        <f>'District V'!$O$24</f>
        <v>0</v>
      </c>
      <c r="JK26" s="108">
        <f t="shared" si="81"/>
        <v>0</v>
      </c>
      <c r="JL26" s="29" t="str">
        <f>IF('District V'!$B$24="","",IF($JJ26&gt;=$JK26,"Pass",IF($JJ26&gt;=($JK26-'District V'!$R$24-'District V'!$S$24),"Pass With Exemption(s)","Fail")))</f>
        <v/>
      </c>
      <c r="JM26" s="28">
        <f>'District V'!$P$24</f>
        <v>0</v>
      </c>
      <c r="JN26" s="108">
        <f t="shared" si="82"/>
        <v>0</v>
      </c>
      <c r="JO26" s="29" t="str">
        <f>IF('District V'!$B$24="","",IF($JM26&gt;=$JN26,"Pass",IF($JM26&gt;=($JN26-(('District V'!$R$24-'District V'!$S$24)/$JR26)),"Pass With Exemption(s)","Fail")))</f>
        <v/>
      </c>
      <c r="JP26" s="28">
        <f>'District V'!$R$24+'District V'!$S$24</f>
        <v>0</v>
      </c>
      <c r="JQ26" s="28">
        <f>'District V'!$E$24</f>
        <v>0</v>
      </c>
      <c r="JR26" s="108">
        <f t="shared" si="83"/>
        <v>0</v>
      </c>
      <c r="JS26" s="28">
        <f>'District V'!$X$24</f>
        <v>0</v>
      </c>
      <c r="JU26" s="28">
        <f>'District V'!$D$25</f>
        <v>0</v>
      </c>
      <c r="JV26" s="108">
        <f t="shared" si="84"/>
        <v>0</v>
      </c>
      <c r="JW26" s="29" t="str">
        <f>IF('District V'!$B$25="","",IF($JU26&gt;=$JV26,"Pass",IF($JU26&gt;=($JV26-'District V'!$H$25-'District V'!$I$25),"Pass With Exemption(s)","Fail")))</f>
        <v/>
      </c>
      <c r="JX26" s="28">
        <f>'District V'!$F$25</f>
        <v>0</v>
      </c>
      <c r="JY26" s="108">
        <f t="shared" si="85"/>
        <v>0</v>
      </c>
      <c r="JZ26" s="108">
        <f t="shared" si="86"/>
        <v>0</v>
      </c>
      <c r="KA26" s="29" t="str">
        <f>IF('District V'!$B$25="","",IF($JX26&gt;=$JY26,"Pass",IF($JX26&gt;=($JY26-(('District V'!$H$25-'District V'!$I$25)/$JZ26)),"Pass With Exemption(s)","Fail")))</f>
        <v/>
      </c>
      <c r="KB26" s="28">
        <f>'District V'!$H$25+'District V'!$I$25</f>
        <v>0</v>
      </c>
      <c r="KC26" s="28">
        <f>'District V'!$O$25</f>
        <v>0</v>
      </c>
      <c r="KD26" s="108">
        <f t="shared" si="87"/>
        <v>0</v>
      </c>
      <c r="KE26" s="29" t="str">
        <f>IF('District V'!$B$25="","",IF($KC26&gt;=$KD26,"Pass",IF($KC26&gt;=($KD26-'District V'!$R$25-'District V'!$S$25),"Pass With Exemption(s)","Fail")))</f>
        <v/>
      </c>
      <c r="KF26" s="28">
        <f>'District V'!$P$25</f>
        <v>0</v>
      </c>
      <c r="KG26" s="108">
        <f t="shared" si="88"/>
        <v>0</v>
      </c>
      <c r="KH26" s="29" t="str">
        <f>IF('District V'!$B$25="","",IF($KF26&gt;=$KG26,"Pass",IF($KF26&gt;=($KG26-(('District V'!$R$25-'District V'!$S$25)/$KK26)),"Pass With Exemption(s)","Fail")))</f>
        <v/>
      </c>
      <c r="KI26" s="28">
        <f>'District V'!$R$25+'District V'!$S$25</f>
        <v>0</v>
      </c>
      <c r="KJ26" s="28">
        <f>'District V'!$E$25</f>
        <v>0</v>
      </c>
      <c r="KK26" s="108">
        <f t="shared" si="89"/>
        <v>0</v>
      </c>
      <c r="KL26" s="28">
        <f>'District V'!$X$25</f>
        <v>0</v>
      </c>
    </row>
    <row r="27" spans="1:298" x14ac:dyDescent="0.3">
      <c r="A27" s="30">
        <f>'District W'!$B$3</f>
        <v>0</v>
      </c>
      <c r="B27" s="28">
        <f>'District W'!$D$10</f>
        <v>0</v>
      </c>
      <c r="C27" s="29" t="str">
        <f>IF('District W'!$B$10="","",IF('District W'!$H$10&gt;0,"Pass With Exemption(s)","Pass"))</f>
        <v/>
      </c>
      <c r="D27" s="28">
        <f>'District W'!$F$10</f>
        <v>0</v>
      </c>
      <c r="E27" s="29" t="str">
        <f>IF('District W'!$B$10="","",IF('District W'!$H$10&gt;0,"Pass With Exemption(s)","Pass"))</f>
        <v/>
      </c>
      <c r="F27" s="28">
        <f>'District W'!$H$10+'District W'!$I$10</f>
        <v>0</v>
      </c>
      <c r="G27" s="28">
        <f>'District W'!$O$10</f>
        <v>0</v>
      </c>
      <c r="H27" s="29" t="str">
        <f>IF('District W'!$B$10="","",IF('District W'!$R$10&gt;0,"Pass With Exemption(s)","Pass"))</f>
        <v/>
      </c>
      <c r="I27" s="28">
        <f>'District W'!$P$10</f>
        <v>0</v>
      </c>
      <c r="J27" s="29" t="str">
        <f>IF('District W'!$B$10="","",IF('District W'!$R$10&gt;0,"Pass With Exemption(s)","Pass"))</f>
        <v/>
      </c>
      <c r="K27" s="28">
        <f>'District W'!$R$10+'District W'!$S$10</f>
        <v>0</v>
      </c>
      <c r="L27" s="28">
        <f>'District W'!$E$10</f>
        <v>0</v>
      </c>
      <c r="M27" s="28">
        <f>'District W'!$X$10</f>
        <v>0</v>
      </c>
      <c r="O27" s="28">
        <f>'District W'!$D$11</f>
        <v>0</v>
      </c>
      <c r="P27" s="108">
        <f t="shared" si="1"/>
        <v>0</v>
      </c>
      <c r="Q27" s="29" t="str">
        <f>IF('District W'!$B$11="","",IF($O27&gt;=$P27,"Pass",IF($O27&gt;=($P27-'District W'!$H$11-'District W'!$I$11),"Pass With Exemption(s)","Fail")))</f>
        <v/>
      </c>
      <c r="R27" s="28">
        <f>'District W'!$F$11</f>
        <v>0</v>
      </c>
      <c r="S27" s="108">
        <f t="shared" si="2"/>
        <v>0</v>
      </c>
      <c r="T27" s="108">
        <f t="shared" si="3"/>
        <v>0</v>
      </c>
      <c r="U27" s="29" t="str">
        <f>IF('District W'!$B$11="","",IF($R27&gt;=$S27,"Pass",IF($R27&gt;=($S27-(('District W'!$H$11-'District W'!$I$11)/$T27)),"Pass With Exemption(s)","Fail")))</f>
        <v/>
      </c>
      <c r="V27" s="28">
        <f>'District W'!$H$11+'District W'!$I$11</f>
        <v>0</v>
      </c>
      <c r="W27" s="28">
        <f>'District W'!$O$11</f>
        <v>0</v>
      </c>
      <c r="X27" s="108">
        <f t="shared" si="4"/>
        <v>0</v>
      </c>
      <c r="Y27" s="29" t="str">
        <f>IF('District W'!$B$11="","",IF($W27&gt;=$X27,"Pass",IF($W27&gt;=($X27-'District W'!$R$11-'District W'!$S$11),"Pass With Exemption(s)","Fail")))</f>
        <v/>
      </c>
      <c r="Z27" s="28">
        <f>'District W'!$P$11</f>
        <v>0</v>
      </c>
      <c r="AA27" s="108">
        <f t="shared" si="5"/>
        <v>0</v>
      </c>
      <c r="AB27" s="29" t="str">
        <f>IF('District W'!$B$11="","",IF($Z27&gt;=$AA27,"Pass",IF($Z27&gt;=($AA27-(('District W'!$R$11-'District W'!$S$11)/$AE27)),"Pass With Exemption(s)","Fail")))</f>
        <v/>
      </c>
      <c r="AC27" s="28">
        <f>'District W'!$R$11+'District W'!$S$11</f>
        <v>0</v>
      </c>
      <c r="AD27" s="28">
        <f>'District W'!$E$11</f>
        <v>0</v>
      </c>
      <c r="AE27" s="108">
        <f t="shared" si="6"/>
        <v>0</v>
      </c>
      <c r="AF27" s="28">
        <f>'District W'!$X$11</f>
        <v>0</v>
      </c>
      <c r="AH27" s="28">
        <f>'District W'!$D$12</f>
        <v>0</v>
      </c>
      <c r="AI27" s="108">
        <f t="shared" si="7"/>
        <v>0</v>
      </c>
      <c r="AJ27" s="29" t="str">
        <f>IF('District W'!$B$12="","",IF($AH27&gt;=$AI27,"Pass",IF($AH27&gt;=($AI27-'District W'!$H$12-'District W'!$I$12),"Pass With Exemption(s)","Fail")))</f>
        <v/>
      </c>
      <c r="AK27" s="28">
        <f>'District W'!$F$12</f>
        <v>0</v>
      </c>
      <c r="AL27" s="108">
        <f t="shared" si="8"/>
        <v>0</v>
      </c>
      <c r="AM27" s="108">
        <f t="shared" si="9"/>
        <v>0</v>
      </c>
      <c r="AN27" s="29" t="str">
        <f>IF('District W'!$B$12="","",IF($AK27&gt;=$AL27,"Pass",IF($AK27&gt;=($AL27-(('District W'!$H$12-'District W'!$I$12)/$AM27)),"Pass With Exemption(s)","Fail")))</f>
        <v/>
      </c>
      <c r="AO27" s="28">
        <f>'District W'!$H$12+'District W'!$I$12</f>
        <v>0</v>
      </c>
      <c r="AP27" s="28">
        <f>'District W'!$O$12</f>
        <v>0</v>
      </c>
      <c r="AQ27" s="108">
        <f t="shared" si="10"/>
        <v>0</v>
      </c>
      <c r="AR27" s="29" t="str">
        <f>IF('District W'!$B$12="","",IF($AP27&gt;=$AQ27,"Pass",IF($AP27&gt;=($AQ27-'District W'!$R$12-'District W'!$S$12),"Pass With Exemption(s)","Fail")))</f>
        <v/>
      </c>
      <c r="AS27" s="28">
        <f>'District W'!$P$12</f>
        <v>0</v>
      </c>
      <c r="AT27" s="108">
        <f t="shared" si="11"/>
        <v>0</v>
      </c>
      <c r="AU27" s="29" t="str">
        <f>IF('District W'!$B$12="","",IF($AS27&gt;=$AT27,"Pass",IF($AS27&gt;=($AT27-(('District W'!$R$12-'District W'!$S$12)/$AX27)),"Pass With Exemption(s)","Fail")))</f>
        <v/>
      </c>
      <c r="AV27" s="28">
        <f>'District W'!$R$12+'District W'!$S$12</f>
        <v>0</v>
      </c>
      <c r="AW27" s="28">
        <f>'District W'!$E$12</f>
        <v>0</v>
      </c>
      <c r="AX27" s="108">
        <f t="shared" si="12"/>
        <v>0</v>
      </c>
      <c r="AY27" s="28">
        <f>'District W'!$X$12</f>
        <v>0</v>
      </c>
      <c r="BA27" s="28">
        <f>'District W'!$D$13</f>
        <v>0</v>
      </c>
      <c r="BB27" s="108">
        <f t="shared" si="13"/>
        <v>0</v>
      </c>
      <c r="BC27" s="29" t="str">
        <f>IF('District W'!$B$13="","",IF($BA27&gt;=$BB27,"Pass",IF($BA27&gt;=($BB27-'District W'!$H$13-'District W'!$I$13),"Pass With Exemption(s)","Fail")))</f>
        <v/>
      </c>
      <c r="BD27" s="28">
        <f>'District W'!$F$13</f>
        <v>0</v>
      </c>
      <c r="BE27" s="108">
        <f t="shared" si="14"/>
        <v>0</v>
      </c>
      <c r="BF27" s="108">
        <f t="shared" si="15"/>
        <v>0</v>
      </c>
      <c r="BG27" s="29" t="str">
        <f>IF('District W'!$B$13="","",IF($BD27&gt;=$BE27,"Pass",IF($BD27&gt;=($BE27-(('District W'!$H$13-'District W'!$I$13)/$BF27)),"Pass With Exemption(s)","Fail")))</f>
        <v/>
      </c>
      <c r="BH27" s="28">
        <f>'District W'!$H$13+'District W'!$I$13</f>
        <v>0</v>
      </c>
      <c r="BI27" s="28">
        <f>'District W'!$O$13</f>
        <v>0</v>
      </c>
      <c r="BJ27" s="108">
        <f t="shared" si="16"/>
        <v>0</v>
      </c>
      <c r="BK27" s="29" t="str">
        <f>IF('District W'!$B$13="","",IF($BI27&gt;=$BJ27,"Pass",IF($BI27&gt;=($BJ27-'District W'!$R$13-'District W'!$S$13),"Pass With Exemption(s)","Fail")))</f>
        <v/>
      </c>
      <c r="BL27" s="28">
        <f>'District W'!$P$13</f>
        <v>0</v>
      </c>
      <c r="BM27" s="108">
        <f t="shared" si="17"/>
        <v>0</v>
      </c>
      <c r="BN27" s="29" t="str">
        <f>IF('District W'!$B$13="","",IF($BL27&gt;=$BM27,"Pass",IF($BL27&gt;=($BM27-(('District W'!$R$13-'District W'!$S$13)/$BQ27)),"Pass With Exemption(s)","Fail")))</f>
        <v/>
      </c>
      <c r="BO27" s="28">
        <f>'District W'!$R$13+'District W'!$S$13</f>
        <v>0</v>
      </c>
      <c r="BP27" s="28">
        <f>'District W'!$E$13</f>
        <v>0</v>
      </c>
      <c r="BQ27" s="108">
        <f t="shared" si="18"/>
        <v>0</v>
      </c>
      <c r="BR27" s="28">
        <f>'District W'!$X$13</f>
        <v>0</v>
      </c>
      <c r="BT27" s="28">
        <f>'District W'!$D$14</f>
        <v>0</v>
      </c>
      <c r="BU27" s="108">
        <f t="shared" si="19"/>
        <v>0</v>
      </c>
      <c r="BV27" s="29" t="str">
        <f>IF('District W'!$B$14="","",IF($BT27&gt;=$BU27,"Pass",IF($BT27&gt;=($BU27-'District W'!$H$14-'District W'!$I$14),"Pass With Exemption(s)","Fail")))</f>
        <v/>
      </c>
      <c r="BW27" s="28">
        <f>'District W'!$F$14</f>
        <v>0</v>
      </c>
      <c r="BX27" s="108">
        <f t="shared" si="20"/>
        <v>0</v>
      </c>
      <c r="BY27" s="108">
        <f t="shared" si="21"/>
        <v>0</v>
      </c>
      <c r="BZ27" s="29" t="str">
        <f>IF('District W'!$B$14="","",IF($BW27&gt;=$BX27,"Pass",IF($BW27&gt;=($BX27-(('District W'!$H$14-'District W'!$I$14)/$BY27)),"Pass With Exemption(s)","Fail")))</f>
        <v/>
      </c>
      <c r="CA27" s="28">
        <f>'District W'!$H$14+'District W'!$I$14</f>
        <v>0</v>
      </c>
      <c r="CB27" s="28">
        <f>'District W'!$O$14</f>
        <v>0</v>
      </c>
      <c r="CC27" s="108">
        <f t="shared" si="22"/>
        <v>0</v>
      </c>
      <c r="CD27" s="29" t="str">
        <f>IF('District W'!$B$14="","",IF($CB27&gt;=$CC27,"Pass",IF($CB27&gt;=($CC27-'District W'!$R$14-'District W'!$S$14),"Pass With Exemption(s)","Fail")))</f>
        <v/>
      </c>
      <c r="CE27" s="28">
        <f>'District W'!$P$14</f>
        <v>0</v>
      </c>
      <c r="CF27" s="108">
        <f t="shared" si="23"/>
        <v>0</v>
      </c>
      <c r="CG27" s="29" t="str">
        <f>IF('District W'!$B$14="","",IF($CE27&gt;=$CF27,"Pass",IF($CE27&gt;=($CF27-(('District W'!$R$14-'District W'!$S$14)/$CJ27)),"Pass With Exemption(s)","Fail")))</f>
        <v/>
      </c>
      <c r="CH27" s="28">
        <f>'District W'!$R$14+'District W'!$S$14</f>
        <v>0</v>
      </c>
      <c r="CI27" s="28">
        <f>'District W'!$E$14</f>
        <v>0</v>
      </c>
      <c r="CJ27" s="108">
        <f t="shared" si="24"/>
        <v>0</v>
      </c>
      <c r="CK27" s="28">
        <f>'District W'!$X$14</f>
        <v>0</v>
      </c>
      <c r="CM27" s="28">
        <f>'District W'!$D$15</f>
        <v>0</v>
      </c>
      <c r="CN27" s="108">
        <f t="shared" si="25"/>
        <v>0</v>
      </c>
      <c r="CO27" s="29" t="str">
        <f>IF('District W'!$B$15="","",IF($CM27&gt;=$CN27,"Pass",IF($CM27&gt;=($CN27-'District W'!$H$15-'District W'!$I$15),"Pass With Exemption(s)","Fail")))</f>
        <v/>
      </c>
      <c r="CP27" s="28">
        <f>'District W'!$F$15</f>
        <v>0</v>
      </c>
      <c r="CQ27" s="108">
        <f t="shared" si="26"/>
        <v>0</v>
      </c>
      <c r="CR27" s="108">
        <f t="shared" si="27"/>
        <v>0</v>
      </c>
      <c r="CS27" s="29" t="str">
        <f>IF('District W'!$B$15="","",IF($CP27&gt;=$CQ27,"Pass",IF($CP27&gt;=($CQ27-(('District W'!$H$15-'District W'!$I$15)/$CR27)),"Pass With Exemption(s)","Fail")))</f>
        <v/>
      </c>
      <c r="CT27" s="28">
        <f>'District W'!$H$15+'District W'!$I$15</f>
        <v>0</v>
      </c>
      <c r="CU27" s="28">
        <f>'District W'!$O$15</f>
        <v>0</v>
      </c>
      <c r="CV27" s="108">
        <f t="shared" si="28"/>
        <v>0</v>
      </c>
      <c r="CW27" s="29" t="str">
        <f>IF('District W'!$B$15="","",IF($CU27&gt;=$CV27,"Pass",IF($CU27&gt;=($CV27-'District W'!$R$15-'District W'!$S$15),"Pass With Exemption(s)","Fail")))</f>
        <v/>
      </c>
      <c r="CX27" s="28">
        <f>'District W'!$P$15</f>
        <v>0</v>
      </c>
      <c r="CY27" s="108">
        <f t="shared" si="29"/>
        <v>0</v>
      </c>
      <c r="CZ27" s="29" t="str">
        <f>IF('District W'!$B$15="","",IF($CX27&gt;=$CY27,"Pass",IF($CX27&gt;=($CY27-(('District W'!$R$15-'District W'!$S$15)/$DC27)),"Pass With Exemption(s)","Fail")))</f>
        <v/>
      </c>
      <c r="DA27" s="28">
        <f>'District W'!$R$15+'District W'!$S$15</f>
        <v>0</v>
      </c>
      <c r="DB27" s="28">
        <f>'District W'!$E$15</f>
        <v>0</v>
      </c>
      <c r="DC27" s="108">
        <f t="shared" si="30"/>
        <v>0</v>
      </c>
      <c r="DD27" s="28">
        <f>'District W'!$X$15</f>
        <v>0</v>
      </c>
      <c r="DF27" s="28">
        <f>'District W'!$D$16</f>
        <v>0</v>
      </c>
      <c r="DG27" s="108">
        <f t="shared" si="31"/>
        <v>0</v>
      </c>
      <c r="DH27" s="29" t="str">
        <f>IF('District W'!$B$16="","",IF($DF27&gt;=$DG27,"Pass",IF($DF27&gt;=($DG27-'District W'!$H$16-'District W'!$I$16),"Pass With Exemption(s)","Fail")))</f>
        <v/>
      </c>
      <c r="DI27" s="28">
        <f>'District W'!$F$16</f>
        <v>0</v>
      </c>
      <c r="DJ27" s="108">
        <f t="shared" si="32"/>
        <v>0</v>
      </c>
      <c r="DK27" s="108">
        <f t="shared" si="33"/>
        <v>0</v>
      </c>
      <c r="DL27" s="29" t="str">
        <f>IF('District W'!$B$16="","",IF($DI27&gt;=$DJ27,"Pass",IF($DI27&gt;=($DJ27-(('District W'!$H$16-'District W'!$I$16)/$DK27)),"Pass With Exemption(s)","Fail")))</f>
        <v/>
      </c>
      <c r="DM27" s="28">
        <f>'District W'!$H$16+'District W'!$I$16</f>
        <v>0</v>
      </c>
      <c r="DN27" s="28">
        <f>'District W'!$O$16</f>
        <v>0</v>
      </c>
      <c r="DO27" s="108">
        <f t="shared" si="34"/>
        <v>0</v>
      </c>
      <c r="DP27" s="29" t="str">
        <f>IF('District W'!$B$16="","",IF($DN27&gt;=$DO27,"Pass",IF($DN27&gt;=($DO27-'District W'!$R$16-'District W'!$S$16),"Pass With Exemption(s)","Fail")))</f>
        <v/>
      </c>
      <c r="DQ27" s="28">
        <f>'District W'!$P$16</f>
        <v>0</v>
      </c>
      <c r="DR27" s="108">
        <f t="shared" si="35"/>
        <v>0</v>
      </c>
      <c r="DS27" s="29" t="str">
        <f>IF('District W'!$B$16="","",IF($DQ27&gt;=$DR27,"Pass",IF($DQ27&gt;=($DR27-(('District W'!$R$16-'District W'!$S$16)/$DV27)),"Pass With Exemption(s)","Fail")))</f>
        <v/>
      </c>
      <c r="DT27" s="28">
        <f>'District W'!$R$16+'District W'!$S$16</f>
        <v>0</v>
      </c>
      <c r="DU27" s="28">
        <f>'District W'!$E$16</f>
        <v>0</v>
      </c>
      <c r="DV27" s="108">
        <f t="shared" si="36"/>
        <v>0</v>
      </c>
      <c r="DW27" s="28">
        <f>'District W'!$X$16</f>
        <v>0</v>
      </c>
      <c r="DY27" s="28">
        <f>'District W'!$D$17</f>
        <v>0</v>
      </c>
      <c r="DZ27" s="108">
        <f t="shared" si="37"/>
        <v>0</v>
      </c>
      <c r="EA27" s="29" t="str">
        <f>IF('District W'!$B$17="","",IF($DY27&gt;=$DZ27,"Pass",IF($DY27&gt;=($DZ27-'District W'!$H$17-'District W'!$I$17),"Pass With Exemption(s)","Fail")))</f>
        <v/>
      </c>
      <c r="EB27" s="28">
        <f>'District W'!$F$17</f>
        <v>0</v>
      </c>
      <c r="EC27" s="108">
        <f t="shared" si="38"/>
        <v>0</v>
      </c>
      <c r="ED27" s="108">
        <f t="shared" si="39"/>
        <v>0</v>
      </c>
      <c r="EE27" s="29" t="str">
        <f>IF('District W'!$B$17="","",IF($EB27&gt;=$EC27,"Pass",IF($EB27&gt;=($EC27-(('District W'!$H$17-'District W'!$I$17)/$ED27)),"Pass With Exemption(s)","Fail")))</f>
        <v/>
      </c>
      <c r="EF27" s="28">
        <f>'District W'!$H$17+'District W'!$I$17</f>
        <v>0</v>
      </c>
      <c r="EG27" s="28">
        <f>'District W'!$O$17</f>
        <v>0</v>
      </c>
      <c r="EH27" s="108">
        <f t="shared" si="40"/>
        <v>0</v>
      </c>
      <c r="EI27" s="29" t="str">
        <f>IF('District W'!$B$17="","",IF($EG27&gt;=$EH27,"Pass",IF($EG27&gt;=($EH27-'District W'!$R$17-'District W'!$S$17),"Pass With Exemption(s)","Fail")))</f>
        <v/>
      </c>
      <c r="EJ27" s="28">
        <f>'District W'!$P$17</f>
        <v>0</v>
      </c>
      <c r="EK27" s="108">
        <f t="shared" si="41"/>
        <v>0</v>
      </c>
      <c r="EL27" s="29" t="str">
        <f>IF('District W'!$B$17="","",IF($EJ27&gt;=$EK27,"Pass",IF($EJ27&gt;=($EK27-(('District W'!$R$17-'District W'!$S$17)/$EO27)),"Pass With Exemption(s)","Fail")))</f>
        <v/>
      </c>
      <c r="EM27" s="28">
        <f>'District W'!$R$17+'District W'!$S$17</f>
        <v>0</v>
      </c>
      <c r="EN27" s="28">
        <f>'District W'!$E$17</f>
        <v>0</v>
      </c>
      <c r="EO27" s="108">
        <f t="shared" si="42"/>
        <v>0</v>
      </c>
      <c r="EP27" s="28">
        <f>'District W'!$X$17</f>
        <v>0</v>
      </c>
      <c r="ER27" s="28">
        <f>'District W'!$D$18</f>
        <v>0</v>
      </c>
      <c r="ES27" s="108">
        <f t="shared" si="43"/>
        <v>0</v>
      </c>
      <c r="ET27" s="29" t="str">
        <f>IF('District W'!$B$18="","",IF($ER27&gt;=$ES27,"Pass",IF($ER27&gt;=($ES27-'District W'!$H$18-'District W'!$I$18),"Pass With Exemption(s)","Fail")))</f>
        <v/>
      </c>
      <c r="EU27" s="28">
        <f>'District W'!$F$18</f>
        <v>0</v>
      </c>
      <c r="EV27" s="108">
        <f t="shared" si="44"/>
        <v>0</v>
      </c>
      <c r="EW27" s="108">
        <f t="shared" si="45"/>
        <v>0</v>
      </c>
      <c r="EX27" s="29" t="str">
        <f>IF('District W'!$B$18="","",IF($EU27&gt;=$EV27,"Pass",IF($EU27&gt;=($EV27-(('District W'!$H$18-'District W'!$I$18)/$EW27)),"Pass With Exemption(s)","Fail")))</f>
        <v/>
      </c>
      <c r="EY27" s="28">
        <f>'District W'!$H$18+'District W'!$I$18</f>
        <v>0</v>
      </c>
      <c r="EZ27" s="28">
        <f>'District W'!$O$18</f>
        <v>0</v>
      </c>
      <c r="FA27" s="108">
        <f t="shared" si="46"/>
        <v>0</v>
      </c>
      <c r="FB27" s="29" t="str">
        <f>IF('District W'!$B$18="","",IF($EZ27&gt;=$FA27,"Pass",IF($EZ27&gt;=($FA27-'District W'!$R$18-'District W'!$S$18),"Pass With Exemption(s)","Fail")))</f>
        <v/>
      </c>
      <c r="FC27" s="28">
        <f>'District W'!$P$18</f>
        <v>0</v>
      </c>
      <c r="FD27" s="108">
        <f t="shared" si="47"/>
        <v>0</v>
      </c>
      <c r="FE27" s="29" t="str">
        <f>IF('District W'!$B$18="","",IF($FC27&gt;=$FD27,"Pass",IF($FC27&gt;=($FD27-(('District W'!$R$18-'District W'!$S$18)/$FH27)),"Pass With Exemption(s)","Fail")))</f>
        <v/>
      </c>
      <c r="FF27" s="28">
        <f>'District W'!$R$18+'District W'!$S$18</f>
        <v>0</v>
      </c>
      <c r="FG27" s="28">
        <f>'District W'!$E$18</f>
        <v>0</v>
      </c>
      <c r="FH27" s="108">
        <f t="shared" si="48"/>
        <v>0</v>
      </c>
      <c r="FI27" s="28">
        <f>'District W'!$X$18</f>
        <v>0</v>
      </c>
      <c r="FK27" s="28">
        <f>'District W'!$D$19</f>
        <v>0</v>
      </c>
      <c r="FL27" s="108">
        <f t="shared" si="49"/>
        <v>0</v>
      </c>
      <c r="FM27" s="29" t="str">
        <f>IF('District W'!$B$19="","",IF($FK27&gt;=$FL27,"Pass",IF($FK27&gt;=($FL27-'District W'!$H$19-'District W'!$I$19),"Pass With Exemption(s)","Fail")))</f>
        <v/>
      </c>
      <c r="FN27" s="28">
        <f>'District W'!$F$19</f>
        <v>0</v>
      </c>
      <c r="FO27" s="108">
        <f t="shared" si="50"/>
        <v>0</v>
      </c>
      <c r="FP27" s="108">
        <f t="shared" si="51"/>
        <v>0</v>
      </c>
      <c r="FQ27" s="29" t="str">
        <f>IF('District W'!$B$19="","",IF($FN27&gt;=$FO27,"Pass",IF($FN27&gt;=($FO27-(('District W'!$H$19-'District W'!$I$19)/$FP27)),"Pass With Exemption(s)","Fail")))</f>
        <v/>
      </c>
      <c r="FR27" s="28">
        <f>'District W'!$H$19+'District W'!$I$19</f>
        <v>0</v>
      </c>
      <c r="FS27" s="28">
        <f>'District W'!$O$19</f>
        <v>0</v>
      </c>
      <c r="FT27" s="108">
        <f t="shared" si="52"/>
        <v>0</v>
      </c>
      <c r="FU27" s="29" t="str">
        <f>IF('District W'!$B$19="","",IF($FS27&gt;=$FT27,"Pass",IF($FS27&gt;=($FT27-'District W'!$R$19-'District W'!$S$19),"Pass With Exemption(s)","Fail")))</f>
        <v/>
      </c>
      <c r="FV27" s="28">
        <f>'District W'!$P$19</f>
        <v>0</v>
      </c>
      <c r="FW27" s="108">
        <f t="shared" si="53"/>
        <v>0</v>
      </c>
      <c r="FX27" s="29" t="str">
        <f>IF('District W'!$B$19="","",IF($FV27&gt;=$FW27,"Pass",IF($FV27&gt;=($FW27-(('District W'!$R$19-'District W'!$S$19)/$GA27)),"Pass With Exemption(s)","Fail")))</f>
        <v/>
      </c>
      <c r="FY27" s="28">
        <f>'District W'!$R$19+'District W'!$S$19</f>
        <v>0</v>
      </c>
      <c r="FZ27" s="28">
        <f>'District W'!$E$19</f>
        <v>0</v>
      </c>
      <c r="GA27" s="108">
        <f t="shared" si="54"/>
        <v>0</v>
      </c>
      <c r="GB27" s="28">
        <f>'District W'!$X$19</f>
        <v>0</v>
      </c>
      <c r="GD27" s="28">
        <f>'District W'!$D$20</f>
        <v>0</v>
      </c>
      <c r="GE27" s="108">
        <f t="shared" si="55"/>
        <v>0</v>
      </c>
      <c r="GF27" s="29" t="str">
        <f>IF('District W'!$B$20="","",IF($GD27&gt;=$GE27,"Pass",IF($GD27&gt;=($GE27-'District W'!$H$20-'District W'!$I$20),"Pass With Exemption(s)","Fail")))</f>
        <v/>
      </c>
      <c r="GG27" s="28">
        <f>'District W'!$F$20</f>
        <v>0</v>
      </c>
      <c r="GH27" s="108">
        <f t="shared" si="56"/>
        <v>0</v>
      </c>
      <c r="GI27" s="108">
        <f t="shared" si="57"/>
        <v>0</v>
      </c>
      <c r="GJ27" s="29" t="str">
        <f>IF('District W'!$B$20="","",IF($GG27&gt;=$GH27,"Pass",IF($GG27&gt;=($GH27-(('District W'!$H$20-'District W'!$I$20)/$GI27)),"Pass With Exemption(s)","Fail")))</f>
        <v/>
      </c>
      <c r="GK27" s="28">
        <f>'District W'!$H$20+'District W'!$I$20</f>
        <v>0</v>
      </c>
      <c r="GL27" s="28">
        <f>'District W'!$O$20</f>
        <v>0</v>
      </c>
      <c r="GM27" s="108">
        <f t="shared" si="58"/>
        <v>0</v>
      </c>
      <c r="GN27" s="29" t="str">
        <f>IF('District W'!$B$20="","",IF($GL27&gt;=$GM27,"Pass",IF($GL27&gt;=($GM27-'District W'!$R$20-'District W'!$S$20),"Pass With Exemption(s)","Fail")))</f>
        <v/>
      </c>
      <c r="GO27" s="28">
        <f>'District W'!$P$20</f>
        <v>0</v>
      </c>
      <c r="GP27" s="108">
        <f t="shared" si="59"/>
        <v>0</v>
      </c>
      <c r="GQ27" s="29" t="str">
        <f>IF('District W'!$B$20="","",IF($GO27&gt;=$GP27,"Pass",IF($GO27&gt;=($GP27-(('District W'!$R$20-'District W'!$S$20)/$GT27)),"Pass With Exemption(s)","Fail")))</f>
        <v/>
      </c>
      <c r="GR27" s="28">
        <f>'District W'!$R$20+'District W'!$S$20</f>
        <v>0</v>
      </c>
      <c r="GS27" s="28">
        <f>'District W'!$E$20</f>
        <v>0</v>
      </c>
      <c r="GT27" s="108">
        <f t="shared" si="60"/>
        <v>0</v>
      </c>
      <c r="GU27" s="28">
        <f>'District W'!$X$20</f>
        <v>0</v>
      </c>
      <c r="GW27" s="28">
        <f>'District W'!$D$21</f>
        <v>0</v>
      </c>
      <c r="GX27" s="108">
        <f t="shared" si="61"/>
        <v>0</v>
      </c>
      <c r="GY27" s="29" t="str">
        <f>IF('District W'!$B$21="","",IF($GW27&gt;=$GX27,"Pass",IF($GW27&gt;=($GX27-'District W'!$H$21-'District W'!$I$21),"Pass With Exemption(s)","Fail")))</f>
        <v/>
      </c>
      <c r="GZ27" s="28">
        <f>'District W'!$F$21</f>
        <v>0</v>
      </c>
      <c r="HA27" s="108">
        <f t="shared" si="62"/>
        <v>0</v>
      </c>
      <c r="HB27" s="108">
        <f t="shared" si="0"/>
        <v>0</v>
      </c>
      <c r="HC27" s="29" t="str">
        <f>IF('District W'!$B$21="","",IF($GZ27&gt;=$HA27,"Pass",IF($GZ27&gt;=($HA27-(('District W'!$H$21-'District W'!$I$21)/$HB27)),"Pass With Exemption(s)","Fail")))</f>
        <v/>
      </c>
      <c r="HD27" s="28">
        <f>'District W'!$H$21+'District W'!$I$21</f>
        <v>0</v>
      </c>
      <c r="HE27" s="28">
        <f>'District W'!$O$21</f>
        <v>0</v>
      </c>
      <c r="HF27" s="108">
        <f t="shared" si="63"/>
        <v>0</v>
      </c>
      <c r="HG27" s="29" t="str">
        <f>IF('District W'!$B$21="","",IF($HE27&gt;=$HF27,"Pass",IF($HE27&gt;=($HF27-'District W'!$R$21-'District W'!$S$21),"Pass With Exemption(s)","Fail")))</f>
        <v/>
      </c>
      <c r="HH27" s="28">
        <f>'District W'!$P$21</f>
        <v>0</v>
      </c>
      <c r="HI27" s="108">
        <f t="shared" si="64"/>
        <v>0</v>
      </c>
      <c r="HJ27" s="29" t="str">
        <f>IF('District W'!$B$21="","",IF($HH27&gt;=$HI27,"Pass",IF($HH27&gt;=($HI27-(('District W'!$R$21-'District W'!$S$21)/$HM27)),"Pass With Exemption(s)","Fail")))</f>
        <v/>
      </c>
      <c r="HK27" s="28">
        <f>'District W'!$R$21+'District W'!$S$21</f>
        <v>0</v>
      </c>
      <c r="HL27" s="28">
        <f>'District W'!$E$21</f>
        <v>0</v>
      </c>
      <c r="HM27" s="108">
        <f t="shared" si="65"/>
        <v>0</v>
      </c>
      <c r="HN27" s="28">
        <f>'District W'!$X$21</f>
        <v>0</v>
      </c>
      <c r="HP27" s="28">
        <f>'District W'!$D$22</f>
        <v>0</v>
      </c>
      <c r="HQ27" s="108">
        <f t="shared" si="66"/>
        <v>0</v>
      </c>
      <c r="HR27" s="29" t="str">
        <f>IF('District W'!$B$22="","",IF($HP27&gt;=$HQ27,"Pass",IF($HP27&gt;=($HQ27-'District W'!$H$22-'District W'!$I$22),"Pass With Exemption(s)","Fail")))</f>
        <v/>
      </c>
      <c r="HS27" s="28">
        <f>'District W'!$F$22</f>
        <v>0</v>
      </c>
      <c r="HT27" s="108">
        <f t="shared" si="67"/>
        <v>0</v>
      </c>
      <c r="HU27" s="108">
        <f t="shared" si="68"/>
        <v>0</v>
      </c>
      <c r="HV27" s="29" t="str">
        <f>IF('District W'!$B$22="","",IF($HS27&gt;=$HT27,"Pass",IF($HS27&gt;=($HT27-(('District W'!$H$22-'District W'!$I$22)/$HU27)),"Pass With Exemption(s)","Fail")))</f>
        <v/>
      </c>
      <c r="HW27" s="28">
        <f>'District W'!$H$22+'District W'!$I$22</f>
        <v>0</v>
      </c>
      <c r="HX27" s="28">
        <f>'District W'!$O$22</f>
        <v>0</v>
      </c>
      <c r="HY27" s="108">
        <f t="shared" si="69"/>
        <v>0</v>
      </c>
      <c r="HZ27" s="29" t="str">
        <f>IF('District W'!$B$22="","",IF($HX27&gt;=$HY27,"Pass",IF($HX27&gt;=($HY27-'District W'!$R$22-'District W'!$S$22),"Pass With Exemption(s)","Fail")))</f>
        <v/>
      </c>
      <c r="IA27" s="28">
        <f>'District W'!$P$22</f>
        <v>0</v>
      </c>
      <c r="IB27" s="108">
        <f t="shared" si="70"/>
        <v>0</v>
      </c>
      <c r="IC27" s="29" t="str">
        <f>IF('District W'!$B$22="","",IF($IA27&gt;=$IB27,"Pass",IF($IA27&gt;=($IB27-(('District W'!$R$22-'District W'!$S$22)/$IF27)),"Pass With Exemption(s)","Fail")))</f>
        <v/>
      </c>
      <c r="ID27" s="28">
        <f>'District W'!$R$22+'District W'!$S$22</f>
        <v>0</v>
      </c>
      <c r="IE27" s="28">
        <f>'District W'!$E$22</f>
        <v>0</v>
      </c>
      <c r="IF27" s="108">
        <f t="shared" si="71"/>
        <v>0</v>
      </c>
      <c r="IG27" s="28">
        <f>'District W'!$X$22</f>
        <v>0</v>
      </c>
      <c r="II27" s="28">
        <f>'District W'!$D$23</f>
        <v>0</v>
      </c>
      <c r="IJ27" s="108">
        <f t="shared" si="72"/>
        <v>0</v>
      </c>
      <c r="IK27" s="29" t="str">
        <f>IF('District W'!$B$23="","",IF($II27&gt;=$IJ27,"Pass",IF($II27&gt;=($IJ27-'District W'!$H$23-'District W'!$I$23),"Pass With Exemption(s)","Fail")))</f>
        <v/>
      </c>
      <c r="IL27" s="28">
        <f>'District W'!$F$23</f>
        <v>0</v>
      </c>
      <c r="IM27" s="108">
        <f t="shared" si="73"/>
        <v>0</v>
      </c>
      <c r="IN27" s="108">
        <f t="shared" si="74"/>
        <v>0</v>
      </c>
      <c r="IO27" s="29" t="str">
        <f>IF('District W'!$B$23="","",IF($IL27&gt;=$IM27,"Pass",IF($IL27&gt;=($IM27-(('District W'!$H$23-'District W'!$I$23)/$IN27)),"Pass With Exemption(s)","Fail")))</f>
        <v/>
      </c>
      <c r="IP27" s="28">
        <f>'District W'!$H$23+'District W'!$I$23</f>
        <v>0</v>
      </c>
      <c r="IQ27" s="28">
        <f>'District W'!$O$23</f>
        <v>0</v>
      </c>
      <c r="IR27" s="108">
        <f t="shared" si="75"/>
        <v>0</v>
      </c>
      <c r="IS27" s="29" t="str">
        <f>IF('District W'!$B$23="","",IF($IQ27&gt;=$IR27,"Pass",IF($IQ27&gt;=($IR27-'District W'!$R$23-'District W'!$S$23),"Pass With Exemption(s)","Fail")))</f>
        <v/>
      </c>
      <c r="IT27" s="28">
        <f>'District W'!$P$23</f>
        <v>0</v>
      </c>
      <c r="IU27" s="108">
        <f t="shared" si="76"/>
        <v>0</v>
      </c>
      <c r="IV27" s="29" t="str">
        <f>IF('District W'!$B$23="","",IF($IT27&gt;=$IU27,"Pass",IF($IT27&gt;=($IU27-(('District W'!$R$23-'District W'!$S$23)/$IY27)),"Pass With Exemption(s)","Fail")))</f>
        <v/>
      </c>
      <c r="IW27" s="28">
        <f>'District W'!$R$23+'District W'!$S$23</f>
        <v>0</v>
      </c>
      <c r="IX27" s="28">
        <f>'District W'!$E$23</f>
        <v>0</v>
      </c>
      <c r="IY27" s="108">
        <f t="shared" si="77"/>
        <v>0</v>
      </c>
      <c r="IZ27" s="28">
        <f>'District W'!$X$23</f>
        <v>0</v>
      </c>
      <c r="JB27" s="28">
        <f>'District W'!$D$24</f>
        <v>0</v>
      </c>
      <c r="JC27" s="108">
        <f t="shared" si="78"/>
        <v>0</v>
      </c>
      <c r="JD27" s="29" t="str">
        <f>IF('District W'!$B$24="","",IF($JB27&gt;=$JC27,"Pass",IF($JB27&gt;=($JB27-'District W'!$H$24-'District W'!$I$24),"Pass With Exemption(s)","Fail")))</f>
        <v/>
      </c>
      <c r="JE27" s="28">
        <f>'District W'!$F$24</f>
        <v>0</v>
      </c>
      <c r="JF27" s="108">
        <f t="shared" si="79"/>
        <v>0</v>
      </c>
      <c r="JG27" s="108">
        <f t="shared" si="80"/>
        <v>0</v>
      </c>
      <c r="JH27" s="29" t="str">
        <f>IF('District W'!$B$24="","",IF($JE27&gt;=$JF27,"Pass",IF($JE27&gt;=($JF27-(('District W'!$H$24-'District W'!$I$24)/$JG27)),"Pass With Exemption(s)","Fail")))</f>
        <v/>
      </c>
      <c r="JI27" s="28">
        <f>'District W'!$H$24+'District W'!$I$24</f>
        <v>0</v>
      </c>
      <c r="JJ27" s="28">
        <f>'District W'!$O$24</f>
        <v>0</v>
      </c>
      <c r="JK27" s="108">
        <f t="shared" si="81"/>
        <v>0</v>
      </c>
      <c r="JL27" s="29" t="str">
        <f>IF('District W'!$B$24="","",IF($JJ27&gt;=$JK27,"Pass",IF($JJ27&gt;=($JK27-'District W'!$R$24-'District W'!$S$24),"Pass With Exemption(s)","Fail")))</f>
        <v/>
      </c>
      <c r="JM27" s="28">
        <f>'District W'!$P$24</f>
        <v>0</v>
      </c>
      <c r="JN27" s="108">
        <f t="shared" si="82"/>
        <v>0</v>
      </c>
      <c r="JO27" s="29" t="str">
        <f>IF('District W'!$B$24="","",IF($JM27&gt;=$JN27,"Pass",IF($JM27&gt;=($JN27-(('District W'!$R$24-'District W'!$S$24)/$JR27)),"Pass With Exemption(s)","Fail")))</f>
        <v/>
      </c>
      <c r="JP27" s="28">
        <f>'District W'!$R$24+'District W'!$S$24</f>
        <v>0</v>
      </c>
      <c r="JQ27" s="28">
        <f>'District W'!$E$24</f>
        <v>0</v>
      </c>
      <c r="JR27" s="108">
        <f t="shared" si="83"/>
        <v>0</v>
      </c>
      <c r="JS27" s="28">
        <f>'District W'!$X$24</f>
        <v>0</v>
      </c>
      <c r="JU27" s="28">
        <f>'District W'!$D$25</f>
        <v>0</v>
      </c>
      <c r="JV27" s="108">
        <f t="shared" si="84"/>
        <v>0</v>
      </c>
      <c r="JW27" s="29" t="str">
        <f>IF('District W'!$B$25="","",IF($JU27&gt;=$JV27,"Pass",IF($JU27&gt;=($JV27-'District W'!$H$25-'District W'!$I$25),"Pass With Exemption(s)","Fail")))</f>
        <v/>
      </c>
      <c r="JX27" s="28">
        <f>'District W'!$F$25</f>
        <v>0</v>
      </c>
      <c r="JY27" s="108">
        <f t="shared" si="85"/>
        <v>0</v>
      </c>
      <c r="JZ27" s="108">
        <f t="shared" si="86"/>
        <v>0</v>
      </c>
      <c r="KA27" s="29" t="str">
        <f>IF('District W'!$B$25="","",IF($JX27&gt;=$JY27,"Pass",IF($JX27&gt;=($JY27-(('District W'!$H$25-'District W'!$I$25)/$JZ27)),"Pass With Exemption(s)","Fail")))</f>
        <v/>
      </c>
      <c r="KB27" s="28">
        <f>'District W'!$H$25+'District W'!$I$25</f>
        <v>0</v>
      </c>
      <c r="KC27" s="28">
        <f>'District W'!$O$25</f>
        <v>0</v>
      </c>
      <c r="KD27" s="108">
        <f t="shared" si="87"/>
        <v>0</v>
      </c>
      <c r="KE27" s="29" t="str">
        <f>IF('District W'!$B$25="","",IF($KC27&gt;=$KD27,"Pass",IF($KC27&gt;=($KD27-'District W'!$R$25-'District W'!$S$25),"Pass With Exemption(s)","Fail")))</f>
        <v/>
      </c>
      <c r="KF27" s="28">
        <f>'District W'!$P$25</f>
        <v>0</v>
      </c>
      <c r="KG27" s="108">
        <f t="shared" si="88"/>
        <v>0</v>
      </c>
      <c r="KH27" s="29" t="str">
        <f>IF('District W'!$B$25="","",IF($KF27&gt;=$KG27,"Pass",IF($KF27&gt;=($KG27-(('District W'!$R$25-'District W'!$S$25)/$KK27)),"Pass With Exemption(s)","Fail")))</f>
        <v/>
      </c>
      <c r="KI27" s="28">
        <f>'District W'!$R$25+'District W'!$S$25</f>
        <v>0</v>
      </c>
      <c r="KJ27" s="28">
        <f>'District W'!$E$25</f>
        <v>0</v>
      </c>
      <c r="KK27" s="108">
        <f t="shared" si="89"/>
        <v>0</v>
      </c>
      <c r="KL27" s="28">
        <f>'District W'!$X$25</f>
        <v>0</v>
      </c>
    </row>
    <row r="28" spans="1:298" x14ac:dyDescent="0.3">
      <c r="A28" s="30">
        <f>'District X'!$B$3</f>
        <v>0</v>
      </c>
      <c r="B28" s="28">
        <f>'District X'!$D$10</f>
        <v>0</v>
      </c>
      <c r="C28" s="29" t="str">
        <f>IF('District X'!$B$10="","",IF('District X'!$H$10&gt;0,"Pass With Exemption(s)","Pass"))</f>
        <v/>
      </c>
      <c r="D28" s="28">
        <f>'District X'!$F$10</f>
        <v>0</v>
      </c>
      <c r="E28" s="29" t="str">
        <f>IF('District X'!$B$10="","",IF('District X'!$H$10&gt;0,"Pass With Exemption(s)","Pass"))</f>
        <v/>
      </c>
      <c r="F28" s="28">
        <f>'District X'!$H$10+'District X'!$I$10</f>
        <v>0</v>
      </c>
      <c r="G28" s="28">
        <f>'District X'!$O$10</f>
        <v>0</v>
      </c>
      <c r="H28" s="29" t="str">
        <f>IF('District X'!$B$10="","",IF('District X'!$R$10&gt;0,"Pass With Exemption(s)","Pass"))</f>
        <v/>
      </c>
      <c r="I28" s="28">
        <f>'District X'!$P$10</f>
        <v>0</v>
      </c>
      <c r="J28" s="29" t="str">
        <f>IF('District X'!$B$10="","",IF('District X'!$R$10&gt;0,"Pass With Exemption(s)","Pass"))</f>
        <v/>
      </c>
      <c r="K28" s="28">
        <f>'District X'!$R$10+'District X'!$S$10</f>
        <v>0</v>
      </c>
      <c r="L28" s="28">
        <f>'District X'!$E$10</f>
        <v>0</v>
      </c>
      <c r="M28" s="28">
        <f>'District X'!$X$10</f>
        <v>0</v>
      </c>
      <c r="O28" s="28">
        <f>'District X'!$D$11</f>
        <v>0</v>
      </c>
      <c r="P28" s="108">
        <f t="shared" si="1"/>
        <v>0</v>
      </c>
      <c r="Q28" s="29" t="str">
        <f>IF('District X'!$B$11="","",IF($O28&gt;=$P28,"Pass",IF($O28&gt;=($P28-'District X'!$H$11-'District X'!$I$11),"Pass With Exemption(s)","Fail")))</f>
        <v/>
      </c>
      <c r="R28" s="28">
        <f>'District X'!$F$11</f>
        <v>0</v>
      </c>
      <c r="S28" s="108">
        <f t="shared" si="2"/>
        <v>0</v>
      </c>
      <c r="T28" s="108">
        <f t="shared" si="3"/>
        <v>0</v>
      </c>
      <c r="U28" s="29" t="str">
        <f>IF('District X'!$B$11="","",IF($R28&gt;=$S28,"Pass",IF($R28&gt;=($S28-(('District X'!$H$11-'District X'!$I$11)/$T28)),"Pass With Exemption(s)","Fail")))</f>
        <v/>
      </c>
      <c r="V28" s="28">
        <f>'District X'!$H$11+'District X'!$I$11</f>
        <v>0</v>
      </c>
      <c r="W28" s="28">
        <f>'District X'!$O$11</f>
        <v>0</v>
      </c>
      <c r="X28" s="108">
        <f t="shared" si="4"/>
        <v>0</v>
      </c>
      <c r="Y28" s="29" t="str">
        <f>IF('District X'!$B$11="","",IF($W28&gt;=$X28,"Pass",IF($W28&gt;=($X28-'District X'!$R$11-'District X'!$S$11),"Pass With Exemption(s)","Fail")))</f>
        <v/>
      </c>
      <c r="Z28" s="28">
        <f>'District X'!$P$11</f>
        <v>0</v>
      </c>
      <c r="AA28" s="108">
        <f t="shared" si="5"/>
        <v>0</v>
      </c>
      <c r="AB28" s="29" t="str">
        <f>IF('District X'!$B$11="","",IF($Z28&gt;=$AA28,"Pass",IF($Z28&gt;=($AA28-(('District X'!$R$11-'District X'!$S$11)/$AE28)),"Pass With Exemption(s)","Fail")))</f>
        <v/>
      </c>
      <c r="AC28" s="28">
        <f>'District X'!$R$11+'District X'!$S$11</f>
        <v>0</v>
      </c>
      <c r="AD28" s="28">
        <f>'District X'!$E$11</f>
        <v>0</v>
      </c>
      <c r="AE28" s="108">
        <f t="shared" si="6"/>
        <v>0</v>
      </c>
      <c r="AF28" s="28">
        <f>'District X'!$X$11</f>
        <v>0</v>
      </c>
      <c r="AH28" s="28">
        <f>'District X'!$D$12</f>
        <v>0</v>
      </c>
      <c r="AI28" s="108">
        <f t="shared" si="7"/>
        <v>0</v>
      </c>
      <c r="AJ28" s="29" t="str">
        <f>IF('District X'!$B$12="","",IF($AH28&gt;=$AI28,"Pass",IF($AH28&gt;=($AI28-'District X'!$H$12-'District X'!$I$12),"Pass With Exemption(s)","Fail")))</f>
        <v/>
      </c>
      <c r="AK28" s="28">
        <f>'District X'!$F$12</f>
        <v>0</v>
      </c>
      <c r="AL28" s="108">
        <f t="shared" si="8"/>
        <v>0</v>
      </c>
      <c r="AM28" s="108">
        <f t="shared" si="9"/>
        <v>0</v>
      </c>
      <c r="AN28" s="29" t="str">
        <f>IF('District X'!$B$12="","",IF($AK28&gt;=$AL28,"Pass",IF($AK28&gt;=($AL28-(('District X'!$H$12-'District X'!$I$12)/$AM28)),"Pass With Exemption(s)","Fail")))</f>
        <v/>
      </c>
      <c r="AO28" s="28">
        <f>'District X'!$H$12+'District X'!$I$12</f>
        <v>0</v>
      </c>
      <c r="AP28" s="28">
        <f>'District X'!$O$12</f>
        <v>0</v>
      </c>
      <c r="AQ28" s="108">
        <f t="shared" si="10"/>
        <v>0</v>
      </c>
      <c r="AR28" s="29" t="str">
        <f>IF('District X'!$B$12="","",IF($AP28&gt;=$AQ28,"Pass",IF($AP28&gt;=($AQ28-'District X'!$R$12-'District X'!$S$12),"Pass With Exemption(s)","Fail")))</f>
        <v/>
      </c>
      <c r="AS28" s="28">
        <f>'District X'!$P$12</f>
        <v>0</v>
      </c>
      <c r="AT28" s="108">
        <f t="shared" si="11"/>
        <v>0</v>
      </c>
      <c r="AU28" s="29" t="str">
        <f>IF('District X'!$B$12="","",IF($AS28&gt;=$AT28,"Pass",IF($AS28&gt;=($AT28-(('District X'!$R$12-'District X'!$S$12)/$AX28)),"Pass With Exemption(s)","Fail")))</f>
        <v/>
      </c>
      <c r="AV28" s="28">
        <f>'District X'!$R$12+'District X'!$S$12</f>
        <v>0</v>
      </c>
      <c r="AW28" s="28">
        <f>'District X'!$E$12</f>
        <v>0</v>
      </c>
      <c r="AX28" s="108">
        <f t="shared" si="12"/>
        <v>0</v>
      </c>
      <c r="AY28" s="28">
        <f>'District X'!$X$12</f>
        <v>0</v>
      </c>
      <c r="BA28" s="28">
        <f>'District X'!$D$13</f>
        <v>0</v>
      </c>
      <c r="BB28" s="108">
        <f t="shared" si="13"/>
        <v>0</v>
      </c>
      <c r="BC28" s="29" t="str">
        <f>IF('District X'!$B$13="","",IF($BA28&gt;=$BB28,"Pass",IF($BA28&gt;=($BB28-'District X'!$H$13-'District X'!$I$13),"Pass With Exemption(s)","Fail")))</f>
        <v/>
      </c>
      <c r="BD28" s="28">
        <f>'District X'!$F$13</f>
        <v>0</v>
      </c>
      <c r="BE28" s="108">
        <f t="shared" si="14"/>
        <v>0</v>
      </c>
      <c r="BF28" s="108">
        <f t="shared" si="15"/>
        <v>0</v>
      </c>
      <c r="BG28" s="29" t="str">
        <f>IF('District X'!$B$13="","",IF($BD28&gt;=$BE28,"Pass",IF($BD28&gt;=($BE28-(('District X'!$H$13-'District X'!$I$13)/$BF28)),"Pass With Exemption(s)","Fail")))</f>
        <v/>
      </c>
      <c r="BH28" s="28">
        <f>'District X'!$H$13+'District X'!$I$13</f>
        <v>0</v>
      </c>
      <c r="BI28" s="28">
        <f>'District X'!$O$13</f>
        <v>0</v>
      </c>
      <c r="BJ28" s="108">
        <f t="shared" si="16"/>
        <v>0</v>
      </c>
      <c r="BK28" s="29" t="str">
        <f>IF('District X'!$B$13="","",IF($BI28&gt;=$BJ28,"Pass",IF($BI28&gt;=($BJ28-'District X'!$R$13-'District X'!$S$13),"Pass With Exemption(s)","Fail")))</f>
        <v/>
      </c>
      <c r="BL28" s="28">
        <f>'District X'!$P$13</f>
        <v>0</v>
      </c>
      <c r="BM28" s="108">
        <f t="shared" si="17"/>
        <v>0</v>
      </c>
      <c r="BN28" s="29" t="str">
        <f>IF('District X'!$B$13="","",IF($BL28&gt;=$BM28,"Pass",IF($BL28&gt;=($BM28-(('District X'!$R$13-'District X'!$S$13)/$BQ28)),"Pass With Exemption(s)","Fail")))</f>
        <v/>
      </c>
      <c r="BO28" s="28">
        <f>'District X'!$R$13+'District X'!$S$13</f>
        <v>0</v>
      </c>
      <c r="BP28" s="28">
        <f>'District X'!$E$13</f>
        <v>0</v>
      </c>
      <c r="BQ28" s="108">
        <f t="shared" si="18"/>
        <v>0</v>
      </c>
      <c r="BR28" s="28">
        <f>'District X'!$X$13</f>
        <v>0</v>
      </c>
      <c r="BT28" s="28">
        <f>'District X'!$D$14</f>
        <v>0</v>
      </c>
      <c r="BU28" s="108">
        <f t="shared" si="19"/>
        <v>0</v>
      </c>
      <c r="BV28" s="29" t="str">
        <f>IF('District X'!$B$14="","",IF($BT28&gt;=$BU28,"Pass",IF($BT28&gt;=($BU28-'District X'!$H$14-'District X'!$I$14),"Pass With Exemption(s)","Fail")))</f>
        <v/>
      </c>
      <c r="BW28" s="28">
        <f>'District X'!$F$14</f>
        <v>0</v>
      </c>
      <c r="BX28" s="108">
        <f t="shared" si="20"/>
        <v>0</v>
      </c>
      <c r="BY28" s="108">
        <f t="shared" si="21"/>
        <v>0</v>
      </c>
      <c r="BZ28" s="29" t="str">
        <f>IF('District X'!$B$14="","",IF($BW28&gt;=$BX28,"Pass",IF($BW28&gt;=($BX28-(('District X'!$H$14-'District X'!$I$14)/$BY28)),"Pass With Exemption(s)","Fail")))</f>
        <v/>
      </c>
      <c r="CA28" s="28">
        <f>'District X'!$H$14+'District X'!$I$14</f>
        <v>0</v>
      </c>
      <c r="CB28" s="28">
        <f>'District X'!$O$14</f>
        <v>0</v>
      </c>
      <c r="CC28" s="108">
        <f t="shared" si="22"/>
        <v>0</v>
      </c>
      <c r="CD28" s="29" t="str">
        <f>IF('District X'!$B$14="","",IF($CB28&gt;=$CC28,"Pass",IF($CB28&gt;=($CC28-'District X'!$R$14-'District X'!$S$14),"Pass With Exemption(s)","Fail")))</f>
        <v/>
      </c>
      <c r="CE28" s="28">
        <f>'District X'!$P$14</f>
        <v>0</v>
      </c>
      <c r="CF28" s="108">
        <f t="shared" si="23"/>
        <v>0</v>
      </c>
      <c r="CG28" s="29" t="str">
        <f>IF('District X'!$B$14="","",IF($CE28&gt;=$CF28,"Pass",IF($CE28&gt;=($CF28-(('District X'!$R$14-'District X'!$S$14)/$CJ28)),"Pass With Exemption(s)","Fail")))</f>
        <v/>
      </c>
      <c r="CH28" s="28">
        <f>'District X'!$R$14+'District X'!$S$14</f>
        <v>0</v>
      </c>
      <c r="CI28" s="28">
        <f>'District X'!$E$14</f>
        <v>0</v>
      </c>
      <c r="CJ28" s="108">
        <f t="shared" si="24"/>
        <v>0</v>
      </c>
      <c r="CK28" s="28">
        <f>'District X'!$X$14</f>
        <v>0</v>
      </c>
      <c r="CM28" s="28">
        <f>'District X'!$D$15</f>
        <v>0</v>
      </c>
      <c r="CN28" s="108">
        <f t="shared" si="25"/>
        <v>0</v>
      </c>
      <c r="CO28" s="29" t="str">
        <f>IF('District X'!$B$15="","",IF($CM28&gt;=$CN28,"Pass",IF($CM28&gt;=($CN28-'District X'!$H$15-'District X'!$I$15),"Pass With Exemption(s)","Fail")))</f>
        <v/>
      </c>
      <c r="CP28" s="28">
        <f>'District X'!$F$15</f>
        <v>0</v>
      </c>
      <c r="CQ28" s="108">
        <f t="shared" si="26"/>
        <v>0</v>
      </c>
      <c r="CR28" s="108">
        <f t="shared" si="27"/>
        <v>0</v>
      </c>
      <c r="CS28" s="29" t="str">
        <f>IF('District X'!$B$15="","",IF($CP28&gt;=$CQ28,"Pass",IF($CP28&gt;=($CQ28-(('District X'!$H$15-'District X'!$I$15)/$CR28)),"Pass With Exemption(s)","Fail")))</f>
        <v/>
      </c>
      <c r="CT28" s="28">
        <f>'District X'!$H$15+'District X'!$I$15</f>
        <v>0</v>
      </c>
      <c r="CU28" s="28">
        <f>'District X'!$O$15</f>
        <v>0</v>
      </c>
      <c r="CV28" s="108">
        <f t="shared" si="28"/>
        <v>0</v>
      </c>
      <c r="CW28" s="29" t="str">
        <f>IF('District X'!$B$15="","",IF($CU28&gt;=$CV28,"Pass",IF($CU28&gt;=($CV28-'District X'!$R$15-'District X'!$S$15),"Pass With Exemption(s)","Fail")))</f>
        <v/>
      </c>
      <c r="CX28" s="28">
        <f>'District X'!$P$15</f>
        <v>0</v>
      </c>
      <c r="CY28" s="108">
        <f t="shared" si="29"/>
        <v>0</v>
      </c>
      <c r="CZ28" s="29" t="str">
        <f>IF('District X'!$B$15="","",IF($CX28&gt;=$CY28,"Pass",IF($CX28&gt;=($CY28-(('District X'!$R$15-'District X'!$S$15)/$DC28)),"Pass With Exemption(s)","Fail")))</f>
        <v/>
      </c>
      <c r="DA28" s="28">
        <f>'District X'!$R$15+'District X'!$S$15</f>
        <v>0</v>
      </c>
      <c r="DB28" s="28">
        <f>'District X'!$E$15</f>
        <v>0</v>
      </c>
      <c r="DC28" s="108">
        <f t="shared" si="30"/>
        <v>0</v>
      </c>
      <c r="DD28" s="28">
        <f>'District X'!$X$15</f>
        <v>0</v>
      </c>
      <c r="DF28" s="28">
        <f>'District X'!$D$16</f>
        <v>0</v>
      </c>
      <c r="DG28" s="108">
        <f t="shared" si="31"/>
        <v>0</v>
      </c>
      <c r="DH28" s="29" t="str">
        <f>IF('District X'!$B$16="","",IF($DF28&gt;=$DG28,"Pass",IF($DF28&gt;=($DG28-'District X'!$H$16-'District X'!$I$16),"Pass With Exemption(s)","Fail")))</f>
        <v/>
      </c>
      <c r="DI28" s="28">
        <f>'District X'!$F$16</f>
        <v>0</v>
      </c>
      <c r="DJ28" s="108">
        <f t="shared" si="32"/>
        <v>0</v>
      </c>
      <c r="DK28" s="108">
        <f t="shared" si="33"/>
        <v>0</v>
      </c>
      <c r="DL28" s="29" t="str">
        <f>IF('District X'!$B$16="","",IF($DI28&gt;=$DJ28,"Pass",IF($DI28&gt;=($DJ28-(('District X'!$H$16-'District X'!$I$16)/$DK28)),"Pass With Exemption(s)","Fail")))</f>
        <v/>
      </c>
      <c r="DM28" s="28">
        <f>'District X'!$H$16+'District X'!$I$16</f>
        <v>0</v>
      </c>
      <c r="DN28" s="28">
        <f>'District X'!$O$16</f>
        <v>0</v>
      </c>
      <c r="DO28" s="108">
        <f t="shared" si="34"/>
        <v>0</v>
      </c>
      <c r="DP28" s="29" t="str">
        <f>IF('District X'!$B$16="","",IF($DN28&gt;=$DO28,"Pass",IF($DN28&gt;=($DO28-'District X'!$R$16-'District X'!$S$16),"Pass With Exemption(s)","Fail")))</f>
        <v/>
      </c>
      <c r="DQ28" s="28">
        <f>'District X'!$P$16</f>
        <v>0</v>
      </c>
      <c r="DR28" s="108">
        <f t="shared" si="35"/>
        <v>0</v>
      </c>
      <c r="DS28" s="29" t="str">
        <f>IF('District X'!$B$16="","",IF($DQ28&gt;=$DR28,"Pass",IF($DQ28&gt;=($DR28-(('District X'!$R$16-'District X'!$S$16)/$DV28)),"Pass With Exemption(s)","Fail")))</f>
        <v/>
      </c>
      <c r="DT28" s="28">
        <f>'District X'!$R$16+'District X'!$S$16</f>
        <v>0</v>
      </c>
      <c r="DU28" s="28">
        <f>'District X'!$E$16</f>
        <v>0</v>
      </c>
      <c r="DV28" s="108">
        <f t="shared" si="36"/>
        <v>0</v>
      </c>
      <c r="DW28" s="28">
        <f>'District X'!$X$16</f>
        <v>0</v>
      </c>
      <c r="DY28" s="28">
        <f>'District X'!$D$17</f>
        <v>0</v>
      </c>
      <c r="DZ28" s="108">
        <f t="shared" si="37"/>
        <v>0</v>
      </c>
      <c r="EA28" s="29" t="str">
        <f>IF('District X'!$B$17="","",IF($DY28&gt;=$DZ28,"Pass",IF($DY28&gt;=($DZ28-'District X'!$H$17-'District X'!$I$17),"Pass With Exemption(s)","Fail")))</f>
        <v/>
      </c>
      <c r="EB28" s="28">
        <f>'District X'!$F$17</f>
        <v>0</v>
      </c>
      <c r="EC28" s="108">
        <f t="shared" si="38"/>
        <v>0</v>
      </c>
      <c r="ED28" s="108">
        <f t="shared" si="39"/>
        <v>0</v>
      </c>
      <c r="EE28" s="29" t="str">
        <f>IF('District X'!$B$17="","",IF($EB28&gt;=$EC28,"Pass",IF($EB28&gt;=($EC28-(('District X'!$H$17-'District X'!$I$17)/$ED28)),"Pass With Exemption(s)","Fail")))</f>
        <v/>
      </c>
      <c r="EF28" s="28">
        <f>'District X'!$H$17+'District X'!$I$17</f>
        <v>0</v>
      </c>
      <c r="EG28" s="28">
        <f>'District X'!$O$17</f>
        <v>0</v>
      </c>
      <c r="EH28" s="108">
        <f t="shared" si="40"/>
        <v>0</v>
      </c>
      <c r="EI28" s="29" t="str">
        <f>IF('District X'!$B$17="","",IF($EG28&gt;=$EH28,"Pass",IF($EG28&gt;=($EH28-'District X'!$R$17-'District X'!$S$17),"Pass With Exemption(s)","Fail")))</f>
        <v/>
      </c>
      <c r="EJ28" s="28">
        <f>'District X'!$P$17</f>
        <v>0</v>
      </c>
      <c r="EK28" s="108">
        <f t="shared" si="41"/>
        <v>0</v>
      </c>
      <c r="EL28" s="29" t="str">
        <f>IF('District X'!$B$17="","",IF($EJ28&gt;=$EK28,"Pass",IF($EJ28&gt;=($EK28-(('District X'!$R$17-'District X'!$S$17)/$EO28)),"Pass With Exemption(s)","Fail")))</f>
        <v/>
      </c>
      <c r="EM28" s="28">
        <f>'District X'!$R$17+'District X'!$S$17</f>
        <v>0</v>
      </c>
      <c r="EN28" s="28">
        <f>'District X'!$E$17</f>
        <v>0</v>
      </c>
      <c r="EO28" s="108">
        <f t="shared" si="42"/>
        <v>0</v>
      </c>
      <c r="EP28" s="28">
        <f>'District X'!$X$17</f>
        <v>0</v>
      </c>
      <c r="ER28" s="28">
        <f>'District X'!$D$18</f>
        <v>0</v>
      </c>
      <c r="ES28" s="108">
        <f t="shared" si="43"/>
        <v>0</v>
      </c>
      <c r="ET28" s="29" t="str">
        <f>IF('District X'!$B$18="","",IF($ER28&gt;=$ES28,"Pass",IF($ER28&gt;=($ES28-'District X'!$H$18-'District X'!$I$18),"Pass With Exemption(s)","Fail")))</f>
        <v/>
      </c>
      <c r="EU28" s="28">
        <f>'District X'!$F$18</f>
        <v>0</v>
      </c>
      <c r="EV28" s="108">
        <f t="shared" si="44"/>
        <v>0</v>
      </c>
      <c r="EW28" s="108">
        <f t="shared" si="45"/>
        <v>0</v>
      </c>
      <c r="EX28" s="29" t="str">
        <f>IF('District X'!$B$18="","",IF($EU28&gt;=$EV28,"Pass",IF($EU28&gt;=($EV28-(('District X'!$H$18-'District X'!$I$18)/$EW28)),"Pass With Exemption(s)","Fail")))</f>
        <v/>
      </c>
      <c r="EY28" s="28">
        <f>'District X'!$H$18+'District X'!$I$18</f>
        <v>0</v>
      </c>
      <c r="EZ28" s="28">
        <f>'District X'!$O$18</f>
        <v>0</v>
      </c>
      <c r="FA28" s="108">
        <f t="shared" si="46"/>
        <v>0</v>
      </c>
      <c r="FB28" s="29" t="str">
        <f>IF('District X'!$B$18="","",IF($EZ28&gt;=$FA28,"Pass",IF($EZ28&gt;=($FA28-'District X'!$R$18-'District X'!$S$18),"Pass With Exemption(s)","Fail")))</f>
        <v/>
      </c>
      <c r="FC28" s="28">
        <f>'District X'!$P$18</f>
        <v>0</v>
      </c>
      <c r="FD28" s="108">
        <f t="shared" si="47"/>
        <v>0</v>
      </c>
      <c r="FE28" s="29" t="str">
        <f>IF('District X'!$B$18="","",IF($FC28&gt;=$FD28,"Pass",IF($FC28&gt;=($FD28-(('District X'!$R$18-'District X'!$S$18)/$FH28)),"Pass With Exemption(s)","Fail")))</f>
        <v/>
      </c>
      <c r="FF28" s="28">
        <f>'District X'!$R$18+'District X'!$S$18</f>
        <v>0</v>
      </c>
      <c r="FG28" s="28">
        <f>'District X'!$E$18</f>
        <v>0</v>
      </c>
      <c r="FH28" s="108">
        <f t="shared" si="48"/>
        <v>0</v>
      </c>
      <c r="FI28" s="28">
        <f>'District X'!$X$18</f>
        <v>0</v>
      </c>
      <c r="FK28" s="28">
        <f>'District X'!$D$19</f>
        <v>0</v>
      </c>
      <c r="FL28" s="108">
        <f t="shared" si="49"/>
        <v>0</v>
      </c>
      <c r="FM28" s="29" t="str">
        <f>IF('District X'!$B$19="","",IF($FK28&gt;=$FL28,"Pass",IF($FK28&gt;=($FL28-'District X'!$H$19-'District X'!$I$19),"Pass With Exemption(s)","Fail")))</f>
        <v/>
      </c>
      <c r="FN28" s="28">
        <f>'District X'!$F$19</f>
        <v>0</v>
      </c>
      <c r="FO28" s="108">
        <f t="shared" si="50"/>
        <v>0</v>
      </c>
      <c r="FP28" s="108">
        <f t="shared" si="51"/>
        <v>0</v>
      </c>
      <c r="FQ28" s="29" t="str">
        <f>IF('District X'!$B$19="","",IF($FN28&gt;=$FO28,"Pass",IF($FN28&gt;=($FO28-(('District X'!$H$19-'District X'!$I$19)/$FP28)),"Pass With Exemption(s)","Fail")))</f>
        <v/>
      </c>
      <c r="FR28" s="28">
        <f>'District X'!$H$19+'District X'!$I$19</f>
        <v>0</v>
      </c>
      <c r="FS28" s="28">
        <f>'District X'!$O$19</f>
        <v>0</v>
      </c>
      <c r="FT28" s="108">
        <f t="shared" si="52"/>
        <v>0</v>
      </c>
      <c r="FU28" s="29" t="str">
        <f>IF('District X'!$B$19="","",IF($FS28&gt;=$FT28,"Pass",IF($FS28&gt;=($FT28-'District X'!$R$19-'District X'!$S$19),"Pass With Exemption(s)","Fail")))</f>
        <v/>
      </c>
      <c r="FV28" s="28">
        <f>'District X'!$P$19</f>
        <v>0</v>
      </c>
      <c r="FW28" s="108">
        <f t="shared" si="53"/>
        <v>0</v>
      </c>
      <c r="FX28" s="29" t="str">
        <f>IF('District X'!$B$19="","",IF($FV28&gt;=$FW28,"Pass",IF($FV28&gt;=($FW28-(('District X'!$R$19-'District X'!$S$19)/$GA28)),"Pass With Exemption(s)","Fail")))</f>
        <v/>
      </c>
      <c r="FY28" s="28">
        <f>'District X'!$R$19+'District X'!$S$19</f>
        <v>0</v>
      </c>
      <c r="FZ28" s="28">
        <f>'District X'!$E$19</f>
        <v>0</v>
      </c>
      <c r="GA28" s="108">
        <f t="shared" si="54"/>
        <v>0</v>
      </c>
      <c r="GB28" s="28">
        <f>'District X'!$X$19</f>
        <v>0</v>
      </c>
      <c r="GD28" s="28">
        <f>'District X'!$D$20</f>
        <v>0</v>
      </c>
      <c r="GE28" s="108">
        <f t="shared" si="55"/>
        <v>0</v>
      </c>
      <c r="GF28" s="29" t="str">
        <f>IF('District X'!$B$20="","",IF($GD28&gt;=$GE28,"Pass",IF($GD28&gt;=($GE28-'District X'!$H$20-'District X'!$I$20),"Pass With Exemption(s)","Fail")))</f>
        <v/>
      </c>
      <c r="GG28" s="28">
        <f>'District X'!$F$20</f>
        <v>0</v>
      </c>
      <c r="GH28" s="108">
        <f t="shared" si="56"/>
        <v>0</v>
      </c>
      <c r="GI28" s="108">
        <f t="shared" si="57"/>
        <v>0</v>
      </c>
      <c r="GJ28" s="29" t="str">
        <f>IF('District X'!$B$20="","",IF($GG28&gt;=$GH28,"Pass",IF($GG28&gt;=($GH28-(('District X'!$H$20-'District X'!$I$20)/$GI28)),"Pass With Exemption(s)","Fail")))</f>
        <v/>
      </c>
      <c r="GK28" s="28">
        <f>'District X'!$H$20+'District X'!$I$20</f>
        <v>0</v>
      </c>
      <c r="GL28" s="28">
        <f>'District X'!$O$20</f>
        <v>0</v>
      </c>
      <c r="GM28" s="108">
        <f t="shared" si="58"/>
        <v>0</v>
      </c>
      <c r="GN28" s="29" t="str">
        <f>IF('District X'!$B$20="","",IF($GL28&gt;=$GM28,"Pass",IF($GL28&gt;=($GM28-'District X'!$R$20-'District X'!$S$20),"Pass With Exemption(s)","Fail")))</f>
        <v/>
      </c>
      <c r="GO28" s="28">
        <f>'District X'!$P$20</f>
        <v>0</v>
      </c>
      <c r="GP28" s="108">
        <f t="shared" si="59"/>
        <v>0</v>
      </c>
      <c r="GQ28" s="29" t="str">
        <f>IF('District X'!$B$20="","",IF($GO28&gt;=$GP28,"Pass",IF($GO28&gt;=($GP28-(('District X'!$R$20-'District X'!$S$20)/$GT28)),"Pass With Exemption(s)","Fail")))</f>
        <v/>
      </c>
      <c r="GR28" s="28">
        <f>'District X'!$R$20+'District X'!$S$20</f>
        <v>0</v>
      </c>
      <c r="GS28" s="28">
        <f>'District X'!$E$20</f>
        <v>0</v>
      </c>
      <c r="GT28" s="108">
        <f t="shared" si="60"/>
        <v>0</v>
      </c>
      <c r="GU28" s="28">
        <f>'District X'!$X$20</f>
        <v>0</v>
      </c>
      <c r="GW28" s="28">
        <f>'District X'!$D$21</f>
        <v>0</v>
      </c>
      <c r="GX28" s="108">
        <f t="shared" si="61"/>
        <v>0</v>
      </c>
      <c r="GY28" s="29" t="str">
        <f>IF('District X'!$B$21="","",IF($GW28&gt;=$GX28,"Pass",IF($GW28&gt;=($GX28-'District X'!$H$21-'District X'!$I$21),"Pass With Exemption(s)","Fail")))</f>
        <v/>
      </c>
      <c r="GZ28" s="28">
        <f>'District X'!$F$21</f>
        <v>0</v>
      </c>
      <c r="HA28" s="108">
        <f t="shared" si="62"/>
        <v>0</v>
      </c>
      <c r="HB28" s="108">
        <f t="shared" si="0"/>
        <v>0</v>
      </c>
      <c r="HC28" s="29" t="str">
        <f>IF('District X'!$B$21="","",IF($GZ28&gt;=$HA28,"Pass",IF($GZ28&gt;=($HA28-(('District X'!$H$21-'District X'!$I$21)/$HB28)),"Pass With Exemption(s)","Fail")))</f>
        <v/>
      </c>
      <c r="HD28" s="28">
        <f>'District X'!$H$21+'District X'!$I$21</f>
        <v>0</v>
      </c>
      <c r="HE28" s="28">
        <f>'District X'!$O$21</f>
        <v>0</v>
      </c>
      <c r="HF28" s="108">
        <f t="shared" si="63"/>
        <v>0</v>
      </c>
      <c r="HG28" s="29" t="str">
        <f>IF('District X'!$B$21="","",IF($HE28&gt;=$HF28,"Pass",IF($HE28&gt;=($HF28-'District X'!$R$21-'District X'!$S$21),"Pass With Exemption(s)","Fail")))</f>
        <v/>
      </c>
      <c r="HH28" s="28">
        <f>'District X'!$P$21</f>
        <v>0</v>
      </c>
      <c r="HI28" s="108">
        <f t="shared" si="64"/>
        <v>0</v>
      </c>
      <c r="HJ28" s="29" t="str">
        <f>IF('District X'!$B$21="","",IF($HH28&gt;=$HI28,"Pass",IF($HH28&gt;=($HI28-(('District X'!$R$21-'District X'!$S$21)/$HM28)),"Pass With Exemption(s)","Fail")))</f>
        <v/>
      </c>
      <c r="HK28" s="28">
        <f>'District X'!$R$21+'District X'!$S$21</f>
        <v>0</v>
      </c>
      <c r="HL28" s="28">
        <f>'District X'!$E$21</f>
        <v>0</v>
      </c>
      <c r="HM28" s="108">
        <f t="shared" si="65"/>
        <v>0</v>
      </c>
      <c r="HN28" s="28">
        <f>'District X'!$X$21</f>
        <v>0</v>
      </c>
      <c r="HP28" s="28">
        <f>'District X'!$D$22</f>
        <v>0</v>
      </c>
      <c r="HQ28" s="108">
        <f t="shared" si="66"/>
        <v>0</v>
      </c>
      <c r="HR28" s="29" t="str">
        <f>IF('District X'!$B$22="","",IF($HP28&gt;=$HQ28,"Pass",IF($HP28&gt;=($HQ28-'District X'!$H$22-'District X'!$I$22),"Pass With Exemption(s)","Fail")))</f>
        <v/>
      </c>
      <c r="HS28" s="28">
        <f>'District X'!$F$22</f>
        <v>0</v>
      </c>
      <c r="HT28" s="108">
        <f t="shared" si="67"/>
        <v>0</v>
      </c>
      <c r="HU28" s="108">
        <f t="shared" si="68"/>
        <v>0</v>
      </c>
      <c r="HV28" s="29" t="str">
        <f>IF('District X'!$B$22="","",IF($HS28&gt;=$HT28,"Pass",IF($HS28&gt;=($HT28-(('District X'!$H$22-'District X'!$I$22)/$HU28)),"Pass With Exemption(s)","Fail")))</f>
        <v/>
      </c>
      <c r="HW28" s="28">
        <f>'District X'!$H$22+'District X'!$I$22</f>
        <v>0</v>
      </c>
      <c r="HX28" s="28">
        <f>'District X'!$O$22</f>
        <v>0</v>
      </c>
      <c r="HY28" s="108">
        <f t="shared" si="69"/>
        <v>0</v>
      </c>
      <c r="HZ28" s="29" t="str">
        <f>IF('District X'!$B$22="","",IF($HX28&gt;=$HY28,"Pass",IF($HX28&gt;=($HY28-'District X'!$R$22-'District X'!$S$22),"Pass With Exemption(s)","Fail")))</f>
        <v/>
      </c>
      <c r="IA28" s="28">
        <f>'District X'!$P$22</f>
        <v>0</v>
      </c>
      <c r="IB28" s="108">
        <f t="shared" si="70"/>
        <v>0</v>
      </c>
      <c r="IC28" s="29" t="str">
        <f>IF('District X'!$B$22="","",IF($IA28&gt;=$IB28,"Pass",IF($IA28&gt;=($IB28-(('District X'!$R$22-'District X'!$S$22)/$IF28)),"Pass With Exemption(s)","Fail")))</f>
        <v/>
      </c>
      <c r="ID28" s="28">
        <f>'District X'!$R$22+'District X'!$S$22</f>
        <v>0</v>
      </c>
      <c r="IE28" s="28">
        <f>'District X'!$E$22</f>
        <v>0</v>
      </c>
      <c r="IF28" s="108">
        <f t="shared" si="71"/>
        <v>0</v>
      </c>
      <c r="IG28" s="28">
        <f>'District X'!$X$22</f>
        <v>0</v>
      </c>
      <c r="II28" s="28">
        <f>'District X'!$D$23</f>
        <v>0</v>
      </c>
      <c r="IJ28" s="108">
        <f t="shared" si="72"/>
        <v>0</v>
      </c>
      <c r="IK28" s="29" t="str">
        <f>IF('District X'!$B$23="","",IF($II28&gt;=$IJ28,"Pass",IF($II28&gt;=($IJ28-'District X'!$H$23-'District X'!$I$23),"Pass With Exemption(s)","Fail")))</f>
        <v/>
      </c>
      <c r="IL28" s="28">
        <f>'District X'!$F$23</f>
        <v>0</v>
      </c>
      <c r="IM28" s="108">
        <f t="shared" si="73"/>
        <v>0</v>
      </c>
      <c r="IN28" s="108">
        <f t="shared" si="74"/>
        <v>0</v>
      </c>
      <c r="IO28" s="29" t="str">
        <f>IF('District X'!$B$23="","",IF($IL28&gt;=$IM28,"Pass",IF($IL28&gt;=($IM28-(('District X'!$H$23-'District X'!$I$23)/$IN28)),"Pass With Exemption(s)","Fail")))</f>
        <v/>
      </c>
      <c r="IP28" s="28">
        <f>'District X'!$H$23+'District X'!$I$23</f>
        <v>0</v>
      </c>
      <c r="IQ28" s="28">
        <f>'District X'!$O$23</f>
        <v>0</v>
      </c>
      <c r="IR28" s="108">
        <f t="shared" si="75"/>
        <v>0</v>
      </c>
      <c r="IS28" s="29" t="str">
        <f>IF('District X'!$B$23="","",IF($IQ28&gt;=$IR28,"Pass",IF($IQ28&gt;=($IR28-'District X'!$R$23-'District X'!$S$23),"Pass With Exemption(s)","Fail")))</f>
        <v/>
      </c>
      <c r="IT28" s="28">
        <f>'District X'!$P$23</f>
        <v>0</v>
      </c>
      <c r="IU28" s="108">
        <f t="shared" si="76"/>
        <v>0</v>
      </c>
      <c r="IV28" s="29" t="str">
        <f>IF('District X'!$B$23="","",IF($IT28&gt;=$IU28,"Pass",IF($IT28&gt;=($IU28-(('District X'!$R$23-'District X'!$S$23)/$IY28)),"Pass With Exemption(s)","Fail")))</f>
        <v/>
      </c>
      <c r="IW28" s="28">
        <f>'District X'!$R$23+'District X'!$S$23</f>
        <v>0</v>
      </c>
      <c r="IX28" s="28">
        <f>'District X'!$E$23</f>
        <v>0</v>
      </c>
      <c r="IY28" s="108">
        <f t="shared" si="77"/>
        <v>0</v>
      </c>
      <c r="IZ28" s="28">
        <f>'District X'!$X$23</f>
        <v>0</v>
      </c>
      <c r="JB28" s="28">
        <f>'District X'!$D$24</f>
        <v>0</v>
      </c>
      <c r="JC28" s="108">
        <f t="shared" si="78"/>
        <v>0</v>
      </c>
      <c r="JD28" s="29" t="str">
        <f>IF('District X'!$B$24="","",IF($JB28&gt;=$JC28,"Pass",IF($JB28&gt;=($JB28-'District X'!$H$24-'District X'!$I$24),"Pass With Exemption(s)","Fail")))</f>
        <v/>
      </c>
      <c r="JE28" s="28">
        <f>'District X'!$F$24</f>
        <v>0</v>
      </c>
      <c r="JF28" s="108">
        <f t="shared" si="79"/>
        <v>0</v>
      </c>
      <c r="JG28" s="108">
        <f t="shared" si="80"/>
        <v>0</v>
      </c>
      <c r="JH28" s="29" t="str">
        <f>IF('District X'!$B$24="","",IF($JE28&gt;=$JF28,"Pass",IF($JE28&gt;=($JF28-(('District X'!$H$24-'District X'!$I$24)/$JG28)),"Pass With Exemption(s)","Fail")))</f>
        <v/>
      </c>
      <c r="JI28" s="28">
        <f>'District X'!$H$24+'District X'!$I$24</f>
        <v>0</v>
      </c>
      <c r="JJ28" s="28">
        <f>'District X'!$O$24</f>
        <v>0</v>
      </c>
      <c r="JK28" s="108">
        <f t="shared" si="81"/>
        <v>0</v>
      </c>
      <c r="JL28" s="29" t="str">
        <f>IF('District X'!$B$24="","",IF($JJ28&gt;=$JK28,"Pass",IF($JJ28&gt;=($JK28-'District X'!$R$24-'District X'!$S$24),"Pass With Exemption(s)","Fail")))</f>
        <v/>
      </c>
      <c r="JM28" s="28">
        <f>'District X'!$P$24</f>
        <v>0</v>
      </c>
      <c r="JN28" s="108">
        <f t="shared" si="82"/>
        <v>0</v>
      </c>
      <c r="JO28" s="29" t="str">
        <f>IF('District X'!$B$24="","",IF($JM28&gt;=$JN28,"Pass",IF($JM28&gt;=($JN28-(('District X'!$R$24-'District X'!$S$24)/$JR28)),"Pass With Exemption(s)","Fail")))</f>
        <v/>
      </c>
      <c r="JP28" s="28">
        <f>'District X'!$R$24+'District X'!$S$24</f>
        <v>0</v>
      </c>
      <c r="JQ28" s="28">
        <f>'District X'!$E$24</f>
        <v>0</v>
      </c>
      <c r="JR28" s="108">
        <f t="shared" si="83"/>
        <v>0</v>
      </c>
      <c r="JS28" s="28">
        <f>'District X'!$X$24</f>
        <v>0</v>
      </c>
      <c r="JU28" s="28">
        <f>'District X'!$D$25</f>
        <v>0</v>
      </c>
      <c r="JV28" s="108">
        <f t="shared" si="84"/>
        <v>0</v>
      </c>
      <c r="JW28" s="29" t="str">
        <f>IF('District X'!$B$25="","",IF($JU28&gt;=$JV28,"Pass",IF($JU28&gt;=($JV28-'District X'!$H$25-'District X'!$I$25),"Pass With Exemption(s)","Fail")))</f>
        <v/>
      </c>
      <c r="JX28" s="28">
        <f>'District X'!$F$25</f>
        <v>0</v>
      </c>
      <c r="JY28" s="108">
        <f t="shared" si="85"/>
        <v>0</v>
      </c>
      <c r="JZ28" s="108">
        <f t="shared" si="86"/>
        <v>0</v>
      </c>
      <c r="KA28" s="29" t="str">
        <f>IF('District X'!$B$25="","",IF($JX28&gt;=$JY28,"Pass",IF($JX28&gt;=($JY28-(('District X'!$H$25-'District X'!$I$25)/$JZ28)),"Pass With Exemption(s)","Fail")))</f>
        <v/>
      </c>
      <c r="KB28" s="28">
        <f>'District X'!$H$25+'District X'!$I$25</f>
        <v>0</v>
      </c>
      <c r="KC28" s="28">
        <f>'District X'!$O$25</f>
        <v>0</v>
      </c>
      <c r="KD28" s="108">
        <f t="shared" si="87"/>
        <v>0</v>
      </c>
      <c r="KE28" s="29" t="str">
        <f>IF('District X'!$B$25="","",IF($KC28&gt;=$KD28,"Pass",IF($KC28&gt;=($KD28-'District X'!$R$25-'District X'!$S$25),"Pass With Exemption(s)","Fail")))</f>
        <v/>
      </c>
      <c r="KF28" s="28">
        <f>'District X'!$P$25</f>
        <v>0</v>
      </c>
      <c r="KG28" s="108">
        <f t="shared" si="88"/>
        <v>0</v>
      </c>
      <c r="KH28" s="29" t="str">
        <f>IF('District X'!$B$25="","",IF($KF28&gt;=$KG28,"Pass",IF($KF28&gt;=($KG28-(('District X'!$R$25-'District X'!$S$25)/$KK28)),"Pass With Exemption(s)","Fail")))</f>
        <v/>
      </c>
      <c r="KI28" s="28">
        <f>'District X'!$R$25+'District X'!$S$25</f>
        <v>0</v>
      </c>
      <c r="KJ28" s="28">
        <f>'District X'!$E$25</f>
        <v>0</v>
      </c>
      <c r="KK28" s="108">
        <f t="shared" si="89"/>
        <v>0</v>
      </c>
      <c r="KL28" s="28">
        <f>'District X'!$X$25</f>
        <v>0</v>
      </c>
    </row>
    <row r="29" spans="1:298" x14ac:dyDescent="0.3">
      <c r="A29" s="30">
        <f>'District Y'!$B$3</f>
        <v>0</v>
      </c>
      <c r="B29" s="28">
        <f>'District Y'!$D$10</f>
        <v>0</v>
      </c>
      <c r="C29" s="29" t="str">
        <f>IF('District Y'!$B$10="","",IF('District Y'!$H$10&gt;0,"Pass With Exemption(s)","Pass"))</f>
        <v/>
      </c>
      <c r="D29" s="28">
        <f>'District Y'!$F$10</f>
        <v>0</v>
      </c>
      <c r="E29" s="29" t="str">
        <f>IF('District Y'!$B$10="","",IF('District Y'!$H$10&gt;0,"Pass With Exemption(s)","Pass"))</f>
        <v/>
      </c>
      <c r="F29" s="28">
        <f>'District Y'!$H$10+'District Y'!$I$10</f>
        <v>0</v>
      </c>
      <c r="G29" s="28">
        <f>'District Y'!$O$10</f>
        <v>0</v>
      </c>
      <c r="H29" s="29" t="str">
        <f>IF('District Y'!$B$10="","",IF('District Y'!$R$10&gt;0,"Pass With Exemption(s)","Pass"))</f>
        <v/>
      </c>
      <c r="I29" s="28">
        <f>'District Y'!$P$10</f>
        <v>0</v>
      </c>
      <c r="J29" s="29" t="str">
        <f>IF('District Y'!$B$10="","",IF('District Y'!$R$10&gt;0,"Pass With Exemption(s)","Pass"))</f>
        <v/>
      </c>
      <c r="K29" s="28">
        <f>'District Y'!$R$10+'District Y'!$S$10</f>
        <v>0</v>
      </c>
      <c r="L29" s="28">
        <f>'District Y'!$E$10</f>
        <v>0</v>
      </c>
      <c r="M29" s="28">
        <f>'District Y'!$X$10</f>
        <v>0</v>
      </c>
      <c r="O29" s="28">
        <f>'District Y'!$D$11</f>
        <v>0</v>
      </c>
      <c r="P29" s="108">
        <f t="shared" si="1"/>
        <v>0</v>
      </c>
      <c r="Q29" s="29" t="str">
        <f>IF('District Y'!$B$11="","",IF($O29&gt;=$P29,"Pass",IF($O29&gt;=($P29-'District Y'!$H$11-'District Y'!$I$11),"Pass With Exemption(s)","Fail")))</f>
        <v/>
      </c>
      <c r="R29" s="28">
        <f>'District Y'!$F$11</f>
        <v>0</v>
      </c>
      <c r="S29" s="108">
        <f t="shared" si="2"/>
        <v>0</v>
      </c>
      <c r="T29" s="108">
        <f t="shared" si="3"/>
        <v>0</v>
      </c>
      <c r="U29" s="29" t="str">
        <f>IF('District Y'!$B$11="","",IF($R29&gt;=$S29,"Pass",IF($R29&gt;=($S29-(('District Y'!$H$11-'District Y'!$I$11)/$T29)),"Pass With Exemption(s)","Fail")))</f>
        <v/>
      </c>
      <c r="V29" s="28">
        <f>'District Y'!$H$11+'District Y'!$I$11</f>
        <v>0</v>
      </c>
      <c r="W29" s="28">
        <f>'District Y'!$O$11</f>
        <v>0</v>
      </c>
      <c r="X29" s="108">
        <f t="shared" si="4"/>
        <v>0</v>
      </c>
      <c r="Y29" s="29" t="str">
        <f>IF('District Y'!$B$11="","",IF($W29&gt;=$X29,"Pass",IF($W29&gt;=($X29-'District Y'!$R$11-'District Y'!$S$11),"Pass With Exemption(s)","Fail")))</f>
        <v/>
      </c>
      <c r="Z29" s="28">
        <f>'District Y'!$P$11</f>
        <v>0</v>
      </c>
      <c r="AA29" s="108">
        <f t="shared" si="5"/>
        <v>0</v>
      </c>
      <c r="AB29" s="29" t="str">
        <f>IF('District Y'!$B$11="","",IF($Z29&gt;=$AA29,"Pass",IF($Z29&gt;=($AA29-(('District Y'!$R$11-'District Y'!$S$11)/$AE29)),"Pass With Exemption(s)","Fail")))</f>
        <v/>
      </c>
      <c r="AC29" s="28">
        <f>'District Y'!$R$11+'District Y'!$S$11</f>
        <v>0</v>
      </c>
      <c r="AD29" s="28">
        <f>'District Y'!$E$11</f>
        <v>0</v>
      </c>
      <c r="AE29" s="108">
        <f t="shared" si="6"/>
        <v>0</v>
      </c>
      <c r="AF29" s="28">
        <f>'District Y'!$X$11</f>
        <v>0</v>
      </c>
      <c r="AH29" s="28">
        <f>'District Y'!$D$12</f>
        <v>0</v>
      </c>
      <c r="AI29" s="108">
        <f t="shared" si="7"/>
        <v>0</v>
      </c>
      <c r="AJ29" s="29" t="str">
        <f>IF('District Y'!$B$12="","",IF($AH29&gt;=$AI29,"Pass",IF($AH29&gt;=($AI29-'District Y'!$H$12-'District Y'!$I$12),"Pass With Exemption(s)","Fail")))</f>
        <v/>
      </c>
      <c r="AK29" s="28">
        <f>'District Y'!$F$12</f>
        <v>0</v>
      </c>
      <c r="AL29" s="108">
        <f t="shared" si="8"/>
        <v>0</v>
      </c>
      <c r="AM29" s="108">
        <f t="shared" si="9"/>
        <v>0</v>
      </c>
      <c r="AN29" s="29" t="str">
        <f>IF('District Y'!$B$12="","",IF($AK29&gt;=$AL29,"Pass",IF($AK29&gt;=($AL29-(('District Y'!$H$12-'District Y'!$I$12)/$AM29)),"Pass With Exemption(s)","Fail")))</f>
        <v/>
      </c>
      <c r="AO29" s="28">
        <f>'District Y'!$H$12+'District Y'!$I$12</f>
        <v>0</v>
      </c>
      <c r="AP29" s="28">
        <f>'District Y'!$O$12</f>
        <v>0</v>
      </c>
      <c r="AQ29" s="108">
        <f t="shared" si="10"/>
        <v>0</v>
      </c>
      <c r="AR29" s="29" t="str">
        <f>IF('District Y'!$B$12="","",IF($AP29&gt;=$AQ29,"Pass",IF($AP29&gt;=($AQ29-'District Y'!$R$12-'District Y'!$S$12),"Pass With Exemption(s)","Fail")))</f>
        <v/>
      </c>
      <c r="AS29" s="28">
        <f>'District Y'!$P$12</f>
        <v>0</v>
      </c>
      <c r="AT29" s="108">
        <f t="shared" si="11"/>
        <v>0</v>
      </c>
      <c r="AU29" s="29" t="str">
        <f>IF('District Y'!$B$12="","",IF($AS29&gt;=$AT29,"Pass",IF($AS29&gt;=($AT29-(('District Y'!$R$12-'District Y'!$S$12)/$AX29)),"Pass With Exemption(s)","Fail")))</f>
        <v/>
      </c>
      <c r="AV29" s="28">
        <f>'District Y'!$R$12+'District Y'!$S$12</f>
        <v>0</v>
      </c>
      <c r="AW29" s="28">
        <f>'District Y'!$E$12</f>
        <v>0</v>
      </c>
      <c r="AX29" s="108">
        <f t="shared" si="12"/>
        <v>0</v>
      </c>
      <c r="AY29" s="28">
        <f>'District Y'!$X$12</f>
        <v>0</v>
      </c>
      <c r="BA29" s="28">
        <f>'District Y'!$D$13</f>
        <v>0</v>
      </c>
      <c r="BB29" s="108">
        <f t="shared" si="13"/>
        <v>0</v>
      </c>
      <c r="BC29" s="29" t="str">
        <f>IF('District Y'!$B$13="","",IF($BA29&gt;=$BB29,"Pass",IF($BA29&gt;=($BB29-'District Y'!$H$13-'District Y'!$I$13),"Pass With Exemption(s)","Fail")))</f>
        <v/>
      </c>
      <c r="BD29" s="28">
        <f>'District Y'!$F$13</f>
        <v>0</v>
      </c>
      <c r="BE29" s="108">
        <f t="shared" si="14"/>
        <v>0</v>
      </c>
      <c r="BF29" s="108">
        <f t="shared" si="15"/>
        <v>0</v>
      </c>
      <c r="BG29" s="29" t="str">
        <f>IF('District Y'!$B$13="","",IF($BD29&gt;=$BE29,"Pass",IF($BD29&gt;=($BE29-(('District Y'!$H$13-'District Y'!$I$13)/$BF29)),"Pass With Exemption(s)","Fail")))</f>
        <v/>
      </c>
      <c r="BH29" s="28">
        <f>'District Y'!$H$13+'District Y'!$I$13</f>
        <v>0</v>
      </c>
      <c r="BI29" s="28">
        <f>'District Y'!$O$13</f>
        <v>0</v>
      </c>
      <c r="BJ29" s="108">
        <f t="shared" si="16"/>
        <v>0</v>
      </c>
      <c r="BK29" s="29" t="str">
        <f>IF('District Y'!$B$13="","",IF($BI29&gt;=$BJ29,"Pass",IF($BI29&gt;=($BJ29-'District Y'!$R$13-'District Y'!$S$13),"Pass With Exemption(s)","Fail")))</f>
        <v/>
      </c>
      <c r="BL29" s="28">
        <f>'District Y'!$P$13</f>
        <v>0</v>
      </c>
      <c r="BM29" s="108">
        <f t="shared" si="17"/>
        <v>0</v>
      </c>
      <c r="BN29" s="29" t="str">
        <f>IF('District Y'!$B$13="","",IF($BL29&gt;=$BM29,"Pass",IF($BL29&gt;=($BM29-(('District Y'!$R$13-'District Y'!$S$13)/$BQ29)),"Pass With Exemption(s)","Fail")))</f>
        <v/>
      </c>
      <c r="BO29" s="28">
        <f>'District Y'!$R$13+'District Y'!$S$13</f>
        <v>0</v>
      </c>
      <c r="BP29" s="28">
        <f>'District Y'!$E$13</f>
        <v>0</v>
      </c>
      <c r="BQ29" s="108">
        <f t="shared" si="18"/>
        <v>0</v>
      </c>
      <c r="BR29" s="28">
        <f>'District Y'!$X$13</f>
        <v>0</v>
      </c>
      <c r="BT29" s="28">
        <f>'District Y'!$D$14</f>
        <v>0</v>
      </c>
      <c r="BU29" s="108">
        <f t="shared" si="19"/>
        <v>0</v>
      </c>
      <c r="BV29" s="29" t="str">
        <f>IF('District Y'!$B$14="","",IF($BT29&gt;=$BU29,"Pass",IF($BT29&gt;=($BU29-'District Y'!$H$14-'District Y'!$I$14),"Pass With Exemption(s)","Fail")))</f>
        <v/>
      </c>
      <c r="BW29" s="28">
        <f>'District Y'!$F$14</f>
        <v>0</v>
      </c>
      <c r="BX29" s="108">
        <f t="shared" si="20"/>
        <v>0</v>
      </c>
      <c r="BY29" s="108">
        <f t="shared" si="21"/>
        <v>0</v>
      </c>
      <c r="BZ29" s="29" t="str">
        <f>IF('District Y'!$B$14="","",IF($BW29&gt;=$BX29,"Pass",IF($BW29&gt;=($BX29-(('District Y'!$H$14-'District Y'!$I$14)/$BY29)),"Pass With Exemption(s)","Fail")))</f>
        <v/>
      </c>
      <c r="CA29" s="28">
        <f>'District Y'!$H$14+'District Y'!$I$14</f>
        <v>0</v>
      </c>
      <c r="CB29" s="28">
        <f>'District Y'!$O$14</f>
        <v>0</v>
      </c>
      <c r="CC29" s="108">
        <f t="shared" si="22"/>
        <v>0</v>
      </c>
      <c r="CD29" s="29" t="str">
        <f>IF('District Y'!$B$14="","",IF($CB29&gt;=$CC29,"Pass",IF($CB29&gt;=($CC29-'District Y'!$R$14-'District Y'!$S$14),"Pass With Exemption(s)","Fail")))</f>
        <v/>
      </c>
      <c r="CE29" s="28">
        <f>'District Y'!$P$14</f>
        <v>0</v>
      </c>
      <c r="CF29" s="108">
        <f t="shared" si="23"/>
        <v>0</v>
      </c>
      <c r="CG29" s="29" t="str">
        <f>IF('District Y'!$B$14="","",IF($CE29&gt;=$CF29,"Pass",IF($CE29&gt;=($CF29-(('District Y'!$R$14-'District Y'!$S$14)/$CJ29)),"Pass With Exemption(s)","Fail")))</f>
        <v/>
      </c>
      <c r="CH29" s="28">
        <f>'District Y'!$R$14+'District Y'!$S$14</f>
        <v>0</v>
      </c>
      <c r="CI29" s="28">
        <f>'District Y'!$E$14</f>
        <v>0</v>
      </c>
      <c r="CJ29" s="108">
        <f t="shared" si="24"/>
        <v>0</v>
      </c>
      <c r="CK29" s="28">
        <f>'District Y'!$X$14</f>
        <v>0</v>
      </c>
      <c r="CM29" s="28">
        <f>'District Y'!$D$15</f>
        <v>0</v>
      </c>
      <c r="CN29" s="108">
        <f t="shared" si="25"/>
        <v>0</v>
      </c>
      <c r="CO29" s="29" t="str">
        <f>IF('District Y'!$B$15="","",IF($CM29&gt;=$CN29,"Pass",IF($CM29&gt;=($CN29-'District Y'!$H$15-'District Y'!$I$15),"Pass With Exemption(s)","Fail")))</f>
        <v/>
      </c>
      <c r="CP29" s="28">
        <f>'District Y'!$F$15</f>
        <v>0</v>
      </c>
      <c r="CQ29" s="108">
        <f t="shared" si="26"/>
        <v>0</v>
      </c>
      <c r="CR29" s="108">
        <f t="shared" si="27"/>
        <v>0</v>
      </c>
      <c r="CS29" s="29" t="str">
        <f>IF('District Y'!$B$15="","",IF($CP29&gt;=$CQ29,"Pass",IF($CP29&gt;=($CQ29-(('District Y'!$H$15-'District Y'!$I$15)/$CR29)),"Pass With Exemption(s)","Fail")))</f>
        <v/>
      </c>
      <c r="CT29" s="28">
        <f>'District Y'!$H$15+'District Y'!$I$15</f>
        <v>0</v>
      </c>
      <c r="CU29" s="28">
        <f>'District Y'!$O$15</f>
        <v>0</v>
      </c>
      <c r="CV29" s="108">
        <f t="shared" si="28"/>
        <v>0</v>
      </c>
      <c r="CW29" s="29" t="str">
        <f>IF('District Y'!$B$15="","",IF($CU29&gt;=$CV29,"Pass",IF($CU29&gt;=($CV29-'District Y'!$R$15-'District Y'!$S$15),"Pass With Exemption(s)","Fail")))</f>
        <v/>
      </c>
      <c r="CX29" s="28">
        <f>'District Y'!$P$15</f>
        <v>0</v>
      </c>
      <c r="CY29" s="108">
        <f t="shared" si="29"/>
        <v>0</v>
      </c>
      <c r="CZ29" s="29" t="str">
        <f>IF('District Y'!$B$15="","",IF($CX29&gt;=$CY29,"Pass",IF($CX29&gt;=($CY29-(('District Y'!$R$15-'District Y'!$S$15)/$DC29)),"Pass With Exemption(s)","Fail")))</f>
        <v/>
      </c>
      <c r="DA29" s="28">
        <f>'District Y'!$R$15+'District Y'!$S$15</f>
        <v>0</v>
      </c>
      <c r="DB29" s="28">
        <f>'District Y'!$E$15</f>
        <v>0</v>
      </c>
      <c r="DC29" s="108">
        <f t="shared" si="30"/>
        <v>0</v>
      </c>
      <c r="DD29" s="28">
        <f>'District Y'!$X$15</f>
        <v>0</v>
      </c>
      <c r="DF29" s="28">
        <f>'District Y'!$D$16</f>
        <v>0</v>
      </c>
      <c r="DG29" s="108">
        <f t="shared" si="31"/>
        <v>0</v>
      </c>
      <c r="DH29" s="29" t="str">
        <f>IF('District Y'!$B$16="","",IF($DF29&gt;=$DG29,"Pass",IF($DF29&gt;=($DG29-'District Y'!$H$16-'District Y'!$I$16),"Pass With Exemption(s)","Fail")))</f>
        <v/>
      </c>
      <c r="DI29" s="28">
        <f>'District Y'!$F$16</f>
        <v>0</v>
      </c>
      <c r="DJ29" s="108">
        <f t="shared" si="32"/>
        <v>0</v>
      </c>
      <c r="DK29" s="108">
        <f t="shared" si="33"/>
        <v>0</v>
      </c>
      <c r="DL29" s="29" t="str">
        <f>IF('District Y'!$B$16="","",IF($DI29&gt;=$DJ29,"Pass",IF($DI29&gt;=($DJ29-(('District Y'!$H$16-'District Y'!$I$16)/$DK29)),"Pass With Exemption(s)","Fail")))</f>
        <v/>
      </c>
      <c r="DM29" s="28">
        <f>'District Y'!$H$16+'District Y'!$I$16</f>
        <v>0</v>
      </c>
      <c r="DN29" s="28">
        <f>'District Y'!$O$16</f>
        <v>0</v>
      </c>
      <c r="DO29" s="108">
        <f t="shared" si="34"/>
        <v>0</v>
      </c>
      <c r="DP29" s="29" t="str">
        <f>IF('District Y'!$B$16="","",IF($DN29&gt;=$DO29,"Pass",IF($DN29&gt;=($DO29-'District Y'!$R$16-'District Y'!$S$16),"Pass With Exemption(s)","Fail")))</f>
        <v/>
      </c>
      <c r="DQ29" s="28">
        <f>'District Y'!$P$16</f>
        <v>0</v>
      </c>
      <c r="DR29" s="108">
        <f t="shared" si="35"/>
        <v>0</v>
      </c>
      <c r="DS29" s="29" t="str">
        <f>IF('District Y'!$B$16="","",IF($DQ29&gt;=$DR29,"Pass",IF($DQ29&gt;=($DR29-(('District Y'!$R$16-'District Y'!$S$16)/$DV29)),"Pass With Exemption(s)","Fail")))</f>
        <v/>
      </c>
      <c r="DT29" s="28">
        <f>'District Y'!$R$16+'District Y'!$S$16</f>
        <v>0</v>
      </c>
      <c r="DU29" s="28">
        <f>'District Y'!$E$16</f>
        <v>0</v>
      </c>
      <c r="DV29" s="108">
        <f t="shared" si="36"/>
        <v>0</v>
      </c>
      <c r="DW29" s="28">
        <f>'District Y'!$X$16</f>
        <v>0</v>
      </c>
      <c r="DY29" s="28">
        <f>'District Y'!$D$17</f>
        <v>0</v>
      </c>
      <c r="DZ29" s="108">
        <f t="shared" si="37"/>
        <v>0</v>
      </c>
      <c r="EA29" s="29" t="str">
        <f>IF('District Y'!$B$17="","",IF($DY29&gt;=$DZ29,"Pass",IF($DY29&gt;=($DZ29-'District Y'!$H$17-'District Y'!$I$17),"Pass With Exemption(s)","Fail")))</f>
        <v/>
      </c>
      <c r="EB29" s="28">
        <f>'District Y'!$F$17</f>
        <v>0</v>
      </c>
      <c r="EC29" s="108">
        <f t="shared" si="38"/>
        <v>0</v>
      </c>
      <c r="ED29" s="108">
        <f t="shared" si="39"/>
        <v>0</v>
      </c>
      <c r="EE29" s="29" t="str">
        <f>IF('District Y'!$B$17="","",IF($EB29&gt;=$EC29,"Pass",IF($EB29&gt;=($EC29-(('District Y'!$H$17-'District Y'!$I$17)/$ED29)),"Pass With Exemption(s)","Fail")))</f>
        <v/>
      </c>
      <c r="EF29" s="28">
        <f>'District Y'!$H$17+'District Y'!$I$17</f>
        <v>0</v>
      </c>
      <c r="EG29" s="28">
        <f>'District Y'!$O$17</f>
        <v>0</v>
      </c>
      <c r="EH29" s="108">
        <f t="shared" si="40"/>
        <v>0</v>
      </c>
      <c r="EI29" s="29" t="str">
        <f>IF('District Y'!$B$17="","",IF($EG29&gt;=$EH29,"Pass",IF($EG29&gt;=($EH29-'District Y'!$R$17-'District Y'!$S$17),"Pass With Exemption(s)","Fail")))</f>
        <v/>
      </c>
      <c r="EJ29" s="28">
        <f>'District Y'!$P$17</f>
        <v>0</v>
      </c>
      <c r="EK29" s="108">
        <f t="shared" si="41"/>
        <v>0</v>
      </c>
      <c r="EL29" s="29" t="str">
        <f>IF('District Y'!$B$17="","",IF($EJ29&gt;=$EK29,"Pass",IF($EJ29&gt;=($EK29-(('District Y'!$R$17-'District Y'!$S$17)/$EO29)),"Pass With Exemption(s)","Fail")))</f>
        <v/>
      </c>
      <c r="EM29" s="28">
        <f>'District Y'!$R$17+'District Y'!$S$17</f>
        <v>0</v>
      </c>
      <c r="EN29" s="28">
        <f>'District Y'!$E$17</f>
        <v>0</v>
      </c>
      <c r="EO29" s="108">
        <f t="shared" si="42"/>
        <v>0</v>
      </c>
      <c r="EP29" s="28">
        <f>'District Y'!$X$17</f>
        <v>0</v>
      </c>
      <c r="ER29" s="28">
        <f>'District Y'!$D$18</f>
        <v>0</v>
      </c>
      <c r="ES29" s="108">
        <f t="shared" si="43"/>
        <v>0</v>
      </c>
      <c r="ET29" s="29" t="str">
        <f>IF('District Y'!$B$18="","",IF($ER29&gt;=$ES29,"Pass",IF($ER29&gt;=($ES29-'District Y'!$H$18-'District Y'!$I$18),"Pass With Exemption(s)","Fail")))</f>
        <v/>
      </c>
      <c r="EU29" s="28">
        <f>'District Y'!$F$18</f>
        <v>0</v>
      </c>
      <c r="EV29" s="108">
        <f t="shared" si="44"/>
        <v>0</v>
      </c>
      <c r="EW29" s="108">
        <f t="shared" si="45"/>
        <v>0</v>
      </c>
      <c r="EX29" s="29" t="str">
        <f>IF('District Y'!$B$18="","",IF($EU29&gt;=$EV29,"Pass",IF($EU29&gt;=($EV29-(('District Y'!$H$18-'District Y'!$I$18)/$EW29)),"Pass With Exemption(s)","Fail")))</f>
        <v/>
      </c>
      <c r="EY29" s="28">
        <f>'District Y'!$H$18+'District Y'!$I$18</f>
        <v>0</v>
      </c>
      <c r="EZ29" s="28">
        <f>'District Y'!$O$18</f>
        <v>0</v>
      </c>
      <c r="FA29" s="108">
        <f t="shared" si="46"/>
        <v>0</v>
      </c>
      <c r="FB29" s="29" t="str">
        <f>IF('District Y'!$B$18="","",IF($EZ29&gt;=$FA29,"Pass",IF($EZ29&gt;=($FA29-'District Y'!$R$18-'District Y'!$S$18),"Pass With Exemption(s)","Fail")))</f>
        <v/>
      </c>
      <c r="FC29" s="28">
        <f>'District Y'!$P$18</f>
        <v>0</v>
      </c>
      <c r="FD29" s="108">
        <f t="shared" si="47"/>
        <v>0</v>
      </c>
      <c r="FE29" s="29" t="str">
        <f>IF('District Y'!$B$18="","",IF($FC29&gt;=$FD29,"Pass",IF($FC29&gt;=($FD29-(('District Y'!$R$18-'District Y'!$S$18)/$FH29)),"Pass With Exemption(s)","Fail")))</f>
        <v/>
      </c>
      <c r="FF29" s="28">
        <f>'District Y'!$R$18+'District Y'!$S$18</f>
        <v>0</v>
      </c>
      <c r="FG29" s="28">
        <f>'District Y'!$E$18</f>
        <v>0</v>
      </c>
      <c r="FH29" s="108">
        <f t="shared" si="48"/>
        <v>0</v>
      </c>
      <c r="FI29" s="28">
        <f>'District Y'!$X$18</f>
        <v>0</v>
      </c>
      <c r="FK29" s="28">
        <f>'District Y'!$D$19</f>
        <v>0</v>
      </c>
      <c r="FL29" s="108">
        <f t="shared" si="49"/>
        <v>0</v>
      </c>
      <c r="FM29" s="29" t="str">
        <f>IF('District Y'!$B$19="","",IF($FK29&gt;=$FL29,"Pass",IF($FK29&gt;=($FL29-'District Y'!$H$19-'District Y'!$I$19),"Pass With Exemption(s)","Fail")))</f>
        <v/>
      </c>
      <c r="FN29" s="28">
        <f>'District Y'!$F$19</f>
        <v>0</v>
      </c>
      <c r="FO29" s="108">
        <f t="shared" si="50"/>
        <v>0</v>
      </c>
      <c r="FP29" s="108">
        <f t="shared" si="51"/>
        <v>0</v>
      </c>
      <c r="FQ29" s="29" t="str">
        <f>IF('District Y'!$B$19="","",IF($FN29&gt;=$FO29,"Pass",IF($FN29&gt;=($FO29-(('District Y'!$H$19-'District Y'!$I$19)/$FP29)),"Pass With Exemption(s)","Fail")))</f>
        <v/>
      </c>
      <c r="FR29" s="28">
        <f>'District Y'!$H$19+'District Y'!$I$19</f>
        <v>0</v>
      </c>
      <c r="FS29" s="28">
        <f>'District Y'!$O$19</f>
        <v>0</v>
      </c>
      <c r="FT29" s="108">
        <f t="shared" si="52"/>
        <v>0</v>
      </c>
      <c r="FU29" s="29" t="str">
        <f>IF('District Y'!$B$19="","",IF($FS29&gt;=$FT29,"Pass",IF($FS29&gt;=($FT29-'District Y'!$R$19-'District Y'!$S$19),"Pass With Exemption(s)","Fail")))</f>
        <v/>
      </c>
      <c r="FV29" s="28">
        <f>'District Y'!$P$19</f>
        <v>0</v>
      </c>
      <c r="FW29" s="108">
        <f t="shared" si="53"/>
        <v>0</v>
      </c>
      <c r="FX29" s="29" t="str">
        <f>IF('District Y'!$B$19="","",IF($FV29&gt;=$FW29,"Pass",IF($FV29&gt;=($FW29-(('District Y'!$R$19-'District Y'!$S$19)/$GA29)),"Pass With Exemption(s)","Fail")))</f>
        <v/>
      </c>
      <c r="FY29" s="28">
        <f>'District Y'!$R$19+'District Y'!$S$19</f>
        <v>0</v>
      </c>
      <c r="FZ29" s="28">
        <f>'District Y'!$E$19</f>
        <v>0</v>
      </c>
      <c r="GA29" s="108">
        <f t="shared" si="54"/>
        <v>0</v>
      </c>
      <c r="GB29" s="28">
        <f>'District Y'!$X$19</f>
        <v>0</v>
      </c>
      <c r="GD29" s="28">
        <f>'District Y'!$D$20</f>
        <v>0</v>
      </c>
      <c r="GE29" s="108">
        <f t="shared" si="55"/>
        <v>0</v>
      </c>
      <c r="GF29" s="29" t="str">
        <f>IF('District Y'!$B$20="","",IF($GD29&gt;=$GE29,"Pass",IF($GD29&gt;=($GE29-'District Y'!$H$20-'District Y'!$I$20),"Pass With Exemption(s)","Fail")))</f>
        <v/>
      </c>
      <c r="GG29" s="28">
        <f>'District Y'!$F$20</f>
        <v>0</v>
      </c>
      <c r="GH29" s="108">
        <f t="shared" si="56"/>
        <v>0</v>
      </c>
      <c r="GI29" s="108">
        <f t="shared" si="57"/>
        <v>0</v>
      </c>
      <c r="GJ29" s="29" t="str">
        <f>IF('District Y'!$B$20="","",IF($GG29&gt;=$GH29,"Pass",IF($GG29&gt;=($GH29-(('District Y'!$H$20-'District Y'!$I$20)/$GI29)),"Pass With Exemption(s)","Fail")))</f>
        <v/>
      </c>
      <c r="GK29" s="28">
        <f>'District Y'!$H$20+'District Y'!$I$20</f>
        <v>0</v>
      </c>
      <c r="GL29" s="28">
        <f>'District Y'!$O$20</f>
        <v>0</v>
      </c>
      <c r="GM29" s="108">
        <f t="shared" si="58"/>
        <v>0</v>
      </c>
      <c r="GN29" s="29" t="str">
        <f>IF('District Y'!$B$20="","",IF($GL29&gt;=$GM29,"Pass",IF($GL29&gt;=($GM29-'District Y'!$R$20-'District Y'!$S$20),"Pass With Exemption(s)","Fail")))</f>
        <v/>
      </c>
      <c r="GO29" s="28">
        <f>'District Y'!$P$20</f>
        <v>0</v>
      </c>
      <c r="GP29" s="108">
        <f t="shared" si="59"/>
        <v>0</v>
      </c>
      <c r="GQ29" s="29" t="str">
        <f>IF('District Y'!$B$20="","",IF($GO29&gt;=$GP29,"Pass",IF($GO29&gt;=($GP29-(('District Y'!$R$20-'District Y'!$S$20)/$GT29)),"Pass With Exemption(s)","Fail")))</f>
        <v/>
      </c>
      <c r="GR29" s="28">
        <f>'District Y'!$R$20+'District Y'!$S$20</f>
        <v>0</v>
      </c>
      <c r="GS29" s="28">
        <f>'District Y'!$E$20</f>
        <v>0</v>
      </c>
      <c r="GT29" s="108">
        <f t="shared" si="60"/>
        <v>0</v>
      </c>
      <c r="GU29" s="28">
        <f>'District Y'!$X$20</f>
        <v>0</v>
      </c>
      <c r="GW29" s="28">
        <f>'District Y'!$D$21</f>
        <v>0</v>
      </c>
      <c r="GX29" s="108">
        <f t="shared" si="61"/>
        <v>0</v>
      </c>
      <c r="GY29" s="29" t="str">
        <f>IF('District Y'!$B$21="","",IF($GW29&gt;=$GX29,"Pass",IF($GW29&gt;=($GX29-'District Y'!$H$21-'District Y'!$I$21),"Pass With Exemption(s)","Fail")))</f>
        <v/>
      </c>
      <c r="GZ29" s="28">
        <f>'District Y'!$F$21</f>
        <v>0</v>
      </c>
      <c r="HA29" s="108">
        <f t="shared" si="62"/>
        <v>0</v>
      </c>
      <c r="HB29" s="108">
        <f t="shared" si="0"/>
        <v>0</v>
      </c>
      <c r="HC29" s="29" t="str">
        <f>IF('District Y'!$B$21="","",IF($GZ29&gt;=$HA29,"Pass",IF($GZ29&gt;=($HA29-(('District Y'!$H$21-'District Y'!$I$21)/$HB29)),"Pass With Exemption(s)","Fail")))</f>
        <v/>
      </c>
      <c r="HD29" s="28">
        <f>'District Y'!$H$21+'District Y'!$I$21</f>
        <v>0</v>
      </c>
      <c r="HE29" s="28">
        <f>'District Y'!$O$21</f>
        <v>0</v>
      </c>
      <c r="HF29" s="108">
        <f t="shared" si="63"/>
        <v>0</v>
      </c>
      <c r="HG29" s="29" t="str">
        <f>IF('District Y'!$B$21="","",IF($HE29&gt;=$HF29,"Pass",IF($HE29&gt;=($HF29-'District Y'!$R$21-'District Y'!$S$21),"Pass With Exemption(s)","Fail")))</f>
        <v/>
      </c>
      <c r="HH29" s="28">
        <f>'District Y'!$P$21</f>
        <v>0</v>
      </c>
      <c r="HI29" s="108">
        <f t="shared" si="64"/>
        <v>0</v>
      </c>
      <c r="HJ29" s="29" t="str">
        <f>IF('District Y'!$B$21="","",IF($HH29&gt;=$HI29,"Pass",IF($HH29&gt;=($HI29-(('District Y'!$R$21-'District Y'!$S$21)/$HM29)),"Pass With Exemption(s)","Fail")))</f>
        <v/>
      </c>
      <c r="HK29" s="28">
        <f>'District Y'!$R$21+'District Y'!$S$21</f>
        <v>0</v>
      </c>
      <c r="HL29" s="28">
        <f>'District Y'!$E$21</f>
        <v>0</v>
      </c>
      <c r="HM29" s="108">
        <f t="shared" si="65"/>
        <v>0</v>
      </c>
      <c r="HN29" s="28">
        <f>'District Y'!$X$21</f>
        <v>0</v>
      </c>
      <c r="HP29" s="28">
        <f>'District Y'!$D$22</f>
        <v>0</v>
      </c>
      <c r="HQ29" s="108">
        <f t="shared" si="66"/>
        <v>0</v>
      </c>
      <c r="HR29" s="29" t="str">
        <f>IF('District Y'!$B$22="","",IF($HP29&gt;=$HQ29,"Pass",IF($HP29&gt;=($HQ29-'District Y'!$H$22-'District Y'!$I$22),"Pass With Exemption(s)","Fail")))</f>
        <v/>
      </c>
      <c r="HS29" s="28">
        <f>'District Y'!$F$22</f>
        <v>0</v>
      </c>
      <c r="HT29" s="108">
        <f t="shared" si="67"/>
        <v>0</v>
      </c>
      <c r="HU29" s="108">
        <f t="shared" si="68"/>
        <v>0</v>
      </c>
      <c r="HV29" s="29" t="str">
        <f>IF('District Y'!$B$22="","",IF($HS29&gt;=$HT29,"Pass",IF($HS29&gt;=($HT29-(('District Y'!$H$22-'District Y'!$I$22)/$HU29)),"Pass With Exemption(s)","Fail")))</f>
        <v/>
      </c>
      <c r="HW29" s="28">
        <f>'District Y'!$H$22+'District Y'!$I$22</f>
        <v>0</v>
      </c>
      <c r="HX29" s="28">
        <f>'District Y'!$O$22</f>
        <v>0</v>
      </c>
      <c r="HY29" s="108">
        <f t="shared" si="69"/>
        <v>0</v>
      </c>
      <c r="HZ29" s="29" t="str">
        <f>IF('District Y'!$B$22="","",IF($HX29&gt;=$HY29,"Pass",IF($HX29&gt;=($HY29-'District Y'!$R$22-'District Y'!$S$22),"Pass With Exemption(s)","Fail")))</f>
        <v/>
      </c>
      <c r="IA29" s="28">
        <f>'District Y'!$P$22</f>
        <v>0</v>
      </c>
      <c r="IB29" s="108">
        <f t="shared" si="70"/>
        <v>0</v>
      </c>
      <c r="IC29" s="29" t="str">
        <f>IF('District Y'!$B$22="","",IF($IA29&gt;=$IB29,"Pass",IF($IA29&gt;=($IB29-(('District Y'!$R$22-'District Y'!$S$22)/$IF29)),"Pass With Exemption(s)","Fail")))</f>
        <v/>
      </c>
      <c r="ID29" s="28">
        <f>'District Y'!$R$22+'District Y'!$S$22</f>
        <v>0</v>
      </c>
      <c r="IE29" s="28">
        <f>'District Y'!$E$22</f>
        <v>0</v>
      </c>
      <c r="IF29" s="108">
        <f t="shared" si="71"/>
        <v>0</v>
      </c>
      <c r="IG29" s="28">
        <f>'District Y'!$X$22</f>
        <v>0</v>
      </c>
      <c r="II29" s="28">
        <f>'District Y'!$D$23</f>
        <v>0</v>
      </c>
      <c r="IJ29" s="108">
        <f t="shared" si="72"/>
        <v>0</v>
      </c>
      <c r="IK29" s="29" t="str">
        <f>IF('District Y'!$B$23="","",IF($II29&gt;=$IJ29,"Pass",IF($II29&gt;=($IJ29-'District Y'!$H$23-'District Y'!$I$23),"Pass With Exemption(s)","Fail")))</f>
        <v/>
      </c>
      <c r="IL29" s="28">
        <f>'District Y'!$F$23</f>
        <v>0</v>
      </c>
      <c r="IM29" s="108">
        <f t="shared" si="73"/>
        <v>0</v>
      </c>
      <c r="IN29" s="108">
        <f t="shared" si="74"/>
        <v>0</v>
      </c>
      <c r="IO29" s="29" t="str">
        <f>IF('District Y'!$B$23="","",IF($IL29&gt;=$IM29,"Pass",IF($IL29&gt;=($IM29-(('District Y'!$H$23-'District Y'!$I$23)/$IN29)),"Pass With Exemption(s)","Fail")))</f>
        <v/>
      </c>
      <c r="IP29" s="28">
        <f>'District Y'!$H$23+'District Y'!$I$23</f>
        <v>0</v>
      </c>
      <c r="IQ29" s="28">
        <f>'District Y'!$O$23</f>
        <v>0</v>
      </c>
      <c r="IR29" s="108">
        <f t="shared" si="75"/>
        <v>0</v>
      </c>
      <c r="IS29" s="29" t="str">
        <f>IF('District Y'!$B$23="","",IF($IQ29&gt;=$IR29,"Pass",IF($IQ29&gt;=($IR29-'District Y'!$R$23-'District Y'!$S$23),"Pass With Exemption(s)","Fail")))</f>
        <v/>
      </c>
      <c r="IT29" s="28">
        <f>'District Y'!$P$23</f>
        <v>0</v>
      </c>
      <c r="IU29" s="108">
        <f t="shared" si="76"/>
        <v>0</v>
      </c>
      <c r="IV29" s="29" t="str">
        <f>IF('District Y'!$B$23="","",IF($IT29&gt;=$IU29,"Pass",IF($IT29&gt;=($IU29-(('District Y'!$R$23-'District Y'!$S$23)/$IY29)),"Pass With Exemption(s)","Fail")))</f>
        <v/>
      </c>
      <c r="IW29" s="28">
        <f>'District Y'!$R$23+'District Y'!$S$23</f>
        <v>0</v>
      </c>
      <c r="IX29" s="28">
        <f>'District Y'!$E$23</f>
        <v>0</v>
      </c>
      <c r="IY29" s="108">
        <f t="shared" si="77"/>
        <v>0</v>
      </c>
      <c r="IZ29" s="28">
        <f>'District Y'!$X$23</f>
        <v>0</v>
      </c>
      <c r="JB29" s="28">
        <f>'District Y'!$D$24</f>
        <v>0</v>
      </c>
      <c r="JC29" s="108">
        <f t="shared" si="78"/>
        <v>0</v>
      </c>
      <c r="JD29" s="29" t="str">
        <f>IF('District Y'!$B$24="","",IF($JB29&gt;=$JC29,"Pass",IF($JB29&gt;=($JB29-'District Y'!$H$24-'District Y'!$I$24),"Pass With Exemption(s)","Fail")))</f>
        <v/>
      </c>
      <c r="JE29" s="28">
        <f>'District Y'!$F$24</f>
        <v>0</v>
      </c>
      <c r="JF29" s="108">
        <f t="shared" si="79"/>
        <v>0</v>
      </c>
      <c r="JG29" s="108">
        <f t="shared" si="80"/>
        <v>0</v>
      </c>
      <c r="JH29" s="29" t="str">
        <f>IF('District Y'!$B$24="","",IF($JE29&gt;=$JF29,"Pass",IF($JE29&gt;=($JF29-(('District Y'!$H$24-'District Y'!$I$24)/$JG29)),"Pass With Exemption(s)","Fail")))</f>
        <v/>
      </c>
      <c r="JI29" s="28">
        <f>'District Y'!$H$24+'District Y'!$I$24</f>
        <v>0</v>
      </c>
      <c r="JJ29" s="28">
        <f>'District Y'!$O$24</f>
        <v>0</v>
      </c>
      <c r="JK29" s="108">
        <f t="shared" si="81"/>
        <v>0</v>
      </c>
      <c r="JL29" s="29" t="str">
        <f>IF('District Y'!$B$24="","",IF($JJ29&gt;=$JK29,"Pass",IF($JJ29&gt;=($JK29-'District Y'!$R$24-'District Y'!$S$24),"Pass With Exemption(s)","Fail")))</f>
        <v/>
      </c>
      <c r="JM29" s="28">
        <f>'District Y'!$P$24</f>
        <v>0</v>
      </c>
      <c r="JN29" s="108">
        <f t="shared" si="82"/>
        <v>0</v>
      </c>
      <c r="JO29" s="29" t="str">
        <f>IF('District Y'!$B$24="","",IF($JM29&gt;=$JN29,"Pass",IF($JM29&gt;=($JN29-(('District Y'!$R$24-'District Y'!$S$24)/$JR29)),"Pass With Exemption(s)","Fail")))</f>
        <v/>
      </c>
      <c r="JP29" s="28">
        <f>'District Y'!$R$24+'District Y'!$S$24</f>
        <v>0</v>
      </c>
      <c r="JQ29" s="28">
        <f>'District Y'!$E$24</f>
        <v>0</v>
      </c>
      <c r="JR29" s="108">
        <f t="shared" si="83"/>
        <v>0</v>
      </c>
      <c r="JS29" s="28">
        <f>'District Y'!$X$24</f>
        <v>0</v>
      </c>
      <c r="JU29" s="28">
        <f>'District Y'!$D$25</f>
        <v>0</v>
      </c>
      <c r="JV29" s="108">
        <f t="shared" si="84"/>
        <v>0</v>
      </c>
      <c r="JW29" s="29" t="str">
        <f>IF('District Y'!$B$25="","",IF($JU29&gt;=$JV29,"Pass",IF($JU29&gt;=($JV29-'District Y'!$H$25-'District Y'!$I$25),"Pass With Exemption(s)","Fail")))</f>
        <v/>
      </c>
      <c r="JX29" s="28">
        <f>'District Y'!$F$25</f>
        <v>0</v>
      </c>
      <c r="JY29" s="108">
        <f t="shared" si="85"/>
        <v>0</v>
      </c>
      <c r="JZ29" s="108">
        <f t="shared" si="86"/>
        <v>0</v>
      </c>
      <c r="KA29" s="29" t="str">
        <f>IF('District Y'!$B$25="","",IF($JX29&gt;=$JY29,"Pass",IF($JX29&gt;=($JY29-(('District Y'!$H$25-'District Y'!$I$25)/$JZ29)),"Pass With Exemption(s)","Fail")))</f>
        <v/>
      </c>
      <c r="KB29" s="28">
        <f>'District Y'!$H$25+'District Y'!$I$25</f>
        <v>0</v>
      </c>
      <c r="KC29" s="28">
        <f>'District Y'!$O$25</f>
        <v>0</v>
      </c>
      <c r="KD29" s="108">
        <f t="shared" si="87"/>
        <v>0</v>
      </c>
      <c r="KE29" s="29" t="str">
        <f>IF('District Y'!$B$25="","",IF($KC29&gt;=$KD29,"Pass",IF($KC29&gt;=($KD29-'District Y'!$R$25-'District Y'!$S$25),"Pass With Exemption(s)","Fail")))</f>
        <v/>
      </c>
      <c r="KF29" s="28">
        <f>'District Y'!$P$25</f>
        <v>0</v>
      </c>
      <c r="KG29" s="108">
        <f t="shared" si="88"/>
        <v>0</v>
      </c>
      <c r="KH29" s="29" t="str">
        <f>IF('District Y'!$B$25="","",IF($KF29&gt;=$KG29,"Pass",IF($KF29&gt;=($KG29-(('District Y'!$R$25-'District Y'!$S$25)/$KK29)),"Pass With Exemption(s)","Fail")))</f>
        <v/>
      </c>
      <c r="KI29" s="28">
        <f>'District Y'!$R$25+'District Y'!$S$25</f>
        <v>0</v>
      </c>
      <c r="KJ29" s="28">
        <f>'District Y'!$E$25</f>
        <v>0</v>
      </c>
      <c r="KK29" s="108">
        <f t="shared" si="89"/>
        <v>0</v>
      </c>
      <c r="KL29" s="28">
        <f>'District Y'!$X$25</f>
        <v>0</v>
      </c>
    </row>
    <row r="30" spans="1:298" x14ac:dyDescent="0.3">
      <c r="A30" s="30">
        <f>'District Z'!$B$3</f>
        <v>0</v>
      </c>
      <c r="B30" s="28">
        <f>'District Z'!$D$10</f>
        <v>0</v>
      </c>
      <c r="C30" s="29" t="str">
        <f>IF('District Z'!$B$10="","",IF('District Z'!$H$10&gt;0,"Pass With Exemption(s)","Pass"))</f>
        <v/>
      </c>
      <c r="D30" s="28">
        <f>'District Z'!$F$10</f>
        <v>0</v>
      </c>
      <c r="E30" s="29" t="str">
        <f>IF('District Z'!$B$10="","",IF('District Z'!$H$10&gt;0,"Pass With Exemption(s)","Pass"))</f>
        <v/>
      </c>
      <c r="F30" s="28">
        <f>'District Z'!$H$10+'District Z'!$I$10</f>
        <v>0</v>
      </c>
      <c r="G30" s="28">
        <f>'District Z'!$O$10</f>
        <v>0</v>
      </c>
      <c r="H30" s="29" t="str">
        <f>IF('District Z'!$B$10="","",IF('District Z'!$R$10&gt;0,"Pass With Exemption(s)","Pass"))</f>
        <v/>
      </c>
      <c r="I30" s="28">
        <f>'District Z'!$P$10</f>
        <v>0</v>
      </c>
      <c r="J30" s="29" t="str">
        <f>IF('District Z'!$B$10="","",IF('District Z'!$R$10&gt;0,"Pass With Exemption(s)","Pass"))</f>
        <v/>
      </c>
      <c r="K30" s="28">
        <f>'District Z'!$R$10+'District Z'!$S$10</f>
        <v>0</v>
      </c>
      <c r="L30" s="28">
        <f>'District Z'!$E$10</f>
        <v>0</v>
      </c>
      <c r="M30" s="28">
        <f>'District Z'!$X$10</f>
        <v>0</v>
      </c>
      <c r="O30" s="28">
        <f>'District Z'!$D$11</f>
        <v>0</v>
      </c>
      <c r="P30" s="108">
        <f t="shared" si="1"/>
        <v>0</v>
      </c>
      <c r="Q30" s="29" t="str">
        <f>IF('District Z'!$B$11="","",IF($O30&gt;=$P30,"Pass",IF($O30&gt;=($P30-'District Z'!$H$11-'District Z'!$I$11),"Pass With Exemption(s)","Fail")))</f>
        <v/>
      </c>
      <c r="R30" s="28">
        <f>'District Z'!$F$11</f>
        <v>0</v>
      </c>
      <c r="S30" s="108">
        <f t="shared" si="2"/>
        <v>0</v>
      </c>
      <c r="T30" s="108">
        <f t="shared" si="3"/>
        <v>0</v>
      </c>
      <c r="U30" s="29" t="str">
        <f>IF('District Z'!$B$11="","",IF($R30&gt;=$S30,"Pass",IF($R30&gt;=($S30-(('District Z'!$H$11-'District Z'!$I$11)/$T30)),"Pass With Exemption(s)","Fail")))</f>
        <v/>
      </c>
      <c r="V30" s="28">
        <f>'District Z'!$H$11+'District Z'!$I$11</f>
        <v>0</v>
      </c>
      <c r="W30" s="28">
        <f>'District Z'!$O$11</f>
        <v>0</v>
      </c>
      <c r="X30" s="108">
        <f t="shared" si="4"/>
        <v>0</v>
      </c>
      <c r="Y30" s="29" t="str">
        <f>IF('District Z'!$B$11="","",IF($W30&gt;=$X30,"Pass",IF($W30&gt;=($X30-'District Z'!$R$11-'District Z'!$S$11),"Pass With Exemption(s)","Fail")))</f>
        <v/>
      </c>
      <c r="Z30" s="28">
        <f>'District Z'!$P$11</f>
        <v>0</v>
      </c>
      <c r="AA30" s="108">
        <f t="shared" si="5"/>
        <v>0</v>
      </c>
      <c r="AB30" s="29" t="str">
        <f>IF('District Z'!$B$11="","",IF($Z30&gt;=$AA30,"Pass",IF($Z30&gt;=($AA30-(('District Z'!$R$11-'District Z'!$S$11)/$AE30)),"Pass With Exemption(s)","Fail")))</f>
        <v/>
      </c>
      <c r="AC30" s="28">
        <f>'District Z'!$R$11+'District Z'!$S$11</f>
        <v>0</v>
      </c>
      <c r="AD30" s="28">
        <f>'District Z'!$E$11</f>
        <v>0</v>
      </c>
      <c r="AE30" s="108">
        <f t="shared" si="6"/>
        <v>0</v>
      </c>
      <c r="AF30" s="28">
        <f>'District Z'!$X$11</f>
        <v>0</v>
      </c>
      <c r="AH30" s="28">
        <f>'District Z'!$D$12</f>
        <v>0</v>
      </c>
      <c r="AI30" s="108">
        <f t="shared" si="7"/>
        <v>0</v>
      </c>
      <c r="AJ30" s="29" t="str">
        <f>IF('District Z'!$B$12="","",IF($AH30&gt;=$AI30,"Pass",IF($AH30&gt;=($AI30-'District Z'!$H$12-'District Z'!$I$12),"Pass With Exemption(s)","Fail")))</f>
        <v/>
      </c>
      <c r="AK30" s="28">
        <f>'District Z'!$F$12</f>
        <v>0</v>
      </c>
      <c r="AL30" s="108">
        <f t="shared" si="8"/>
        <v>0</v>
      </c>
      <c r="AM30" s="108">
        <f t="shared" si="9"/>
        <v>0</v>
      </c>
      <c r="AN30" s="29" t="str">
        <f>IF('District Z'!$B$12="","",IF($AK30&gt;=$AL30,"Pass",IF($AK30&gt;=($AL30-(('District Z'!$H$12-'District Z'!$I$12)/$AM30)),"Pass With Exemption(s)","Fail")))</f>
        <v/>
      </c>
      <c r="AO30" s="28">
        <f>'District Z'!$H$12+'District Z'!$I$12</f>
        <v>0</v>
      </c>
      <c r="AP30" s="28">
        <f>'District Z'!$O$12</f>
        <v>0</v>
      </c>
      <c r="AQ30" s="108">
        <f t="shared" si="10"/>
        <v>0</v>
      </c>
      <c r="AR30" s="29" t="str">
        <f>IF('District Z'!$B$12="","",IF($AP30&gt;=$AQ30,"Pass",IF($AP30&gt;=($AQ30-'District Z'!$R$12-'District Z'!$S$12),"Pass With Exemption(s)","Fail")))</f>
        <v/>
      </c>
      <c r="AS30" s="28">
        <f>'District Z'!$P$12</f>
        <v>0</v>
      </c>
      <c r="AT30" s="108">
        <f t="shared" si="11"/>
        <v>0</v>
      </c>
      <c r="AU30" s="29" t="str">
        <f>IF('District Z'!$B$12="","",IF($AS30&gt;=$AT30,"Pass",IF($AS30&gt;=($AT30-(('District Z'!$R$12-'District Z'!$S$12)/$AX30)),"Pass With Exemption(s)","Fail")))</f>
        <v/>
      </c>
      <c r="AV30" s="28">
        <f>'District Z'!$R$12+'District Z'!$S$12</f>
        <v>0</v>
      </c>
      <c r="AW30" s="28">
        <f>'District Z'!$E$12</f>
        <v>0</v>
      </c>
      <c r="AX30" s="108">
        <f t="shared" si="12"/>
        <v>0</v>
      </c>
      <c r="AY30" s="28">
        <f>'District Z'!$X$12</f>
        <v>0</v>
      </c>
      <c r="BA30" s="28">
        <f>'District Z'!$D$13</f>
        <v>0</v>
      </c>
      <c r="BB30" s="108">
        <f t="shared" si="13"/>
        <v>0</v>
      </c>
      <c r="BC30" s="29" t="str">
        <f>IF('District Z'!$B$13="","",IF($BA30&gt;=$BB30,"Pass",IF($BA30&gt;=($BB30-'District Z'!$H$13-'District Z'!$I$13),"Pass With Exemption(s)","Fail")))</f>
        <v/>
      </c>
      <c r="BD30" s="28">
        <f>'District Z'!$F$13</f>
        <v>0</v>
      </c>
      <c r="BE30" s="108">
        <f t="shared" si="14"/>
        <v>0</v>
      </c>
      <c r="BF30" s="108">
        <f t="shared" si="15"/>
        <v>0</v>
      </c>
      <c r="BG30" s="29" t="str">
        <f>IF('District Z'!$B$13="","",IF($BD30&gt;=$BE30,"Pass",IF($BD30&gt;=($BE30-(('District Z'!$H$13-'District Z'!$I$13)/$BF30)),"Pass With Exemption(s)","Fail")))</f>
        <v/>
      </c>
      <c r="BH30" s="28">
        <f>'District Z'!$H$13+'District Z'!$I$13</f>
        <v>0</v>
      </c>
      <c r="BI30" s="28">
        <f>'District Z'!$O$13</f>
        <v>0</v>
      </c>
      <c r="BJ30" s="108">
        <f t="shared" si="16"/>
        <v>0</v>
      </c>
      <c r="BK30" s="29" t="str">
        <f>IF('District Z'!$B$13="","",IF($BI30&gt;=$BJ30,"Pass",IF($BI30&gt;=($BJ30-'District Z'!$R$13-'District Z'!$S$13),"Pass With Exemption(s)","Fail")))</f>
        <v/>
      </c>
      <c r="BL30" s="28">
        <f>'District Z'!$P$13</f>
        <v>0</v>
      </c>
      <c r="BM30" s="108">
        <f t="shared" si="17"/>
        <v>0</v>
      </c>
      <c r="BN30" s="29" t="str">
        <f>IF('District Z'!$B$13="","",IF($BL30&gt;=$BM30,"Pass",IF($BL30&gt;=($BM30-(('District Z'!$R$13-'District Z'!$S$13)/$BQ30)),"Pass With Exemption(s)","Fail")))</f>
        <v/>
      </c>
      <c r="BO30" s="28">
        <f>'District Z'!$R$13+'District Z'!$S$13</f>
        <v>0</v>
      </c>
      <c r="BP30" s="28">
        <f>'District Z'!$E$13</f>
        <v>0</v>
      </c>
      <c r="BQ30" s="108">
        <f t="shared" si="18"/>
        <v>0</v>
      </c>
      <c r="BR30" s="28">
        <f>'District Z'!$X$13</f>
        <v>0</v>
      </c>
      <c r="BT30" s="28">
        <f>'District Z'!$D$14</f>
        <v>0</v>
      </c>
      <c r="BU30" s="108">
        <f t="shared" si="19"/>
        <v>0</v>
      </c>
      <c r="BV30" s="29" t="str">
        <f>IF('District Z'!$B$14="","",IF($BT30&gt;=$BU30,"Pass",IF($BT30&gt;=($BU30-'District Z'!$H$14-'District Z'!$I$14),"Pass With Exemption(s)","Fail")))</f>
        <v/>
      </c>
      <c r="BW30" s="28">
        <f>'District Z'!$F$14</f>
        <v>0</v>
      </c>
      <c r="BX30" s="108">
        <f t="shared" si="20"/>
        <v>0</v>
      </c>
      <c r="BY30" s="108">
        <f t="shared" si="21"/>
        <v>0</v>
      </c>
      <c r="BZ30" s="29" t="str">
        <f>IF('District Z'!$B$14="","",IF($BW30&gt;=$BX30,"Pass",IF($BW30&gt;=($BX30-(('District Z'!$H$14-'District Z'!$I$14)/$BY30)),"Pass With Exemption(s)","Fail")))</f>
        <v/>
      </c>
      <c r="CA30" s="28">
        <f>'District Z'!$H$14+'District Z'!$I$14</f>
        <v>0</v>
      </c>
      <c r="CB30" s="28">
        <f>'District Z'!$O$14</f>
        <v>0</v>
      </c>
      <c r="CC30" s="108">
        <f t="shared" si="22"/>
        <v>0</v>
      </c>
      <c r="CD30" s="29" t="str">
        <f>IF('District Z'!$B$14="","",IF($CB30&gt;=$CC30,"Pass",IF($CB30&gt;=($CC30-'District Z'!$R$14-'District Z'!$S$14),"Pass With Exemption(s)","Fail")))</f>
        <v/>
      </c>
      <c r="CE30" s="28">
        <f>'District Z'!$P$14</f>
        <v>0</v>
      </c>
      <c r="CF30" s="108">
        <f t="shared" si="23"/>
        <v>0</v>
      </c>
      <c r="CG30" s="29" t="str">
        <f>IF('District Z'!$B$14="","",IF($CE30&gt;=$CF30,"Pass",IF($CE30&gt;=($CF30-(('District Z'!$R$14-'District Z'!$S$14)/$CJ30)),"Pass With Exemption(s)","Fail")))</f>
        <v/>
      </c>
      <c r="CH30" s="28">
        <f>'District Z'!$R$14+'District Z'!$S$14</f>
        <v>0</v>
      </c>
      <c r="CI30" s="28">
        <f>'District Z'!$E$14</f>
        <v>0</v>
      </c>
      <c r="CJ30" s="108">
        <f t="shared" si="24"/>
        <v>0</v>
      </c>
      <c r="CK30" s="28">
        <f>'District Z'!$X$14</f>
        <v>0</v>
      </c>
      <c r="CM30" s="28">
        <f>'District Z'!$D$15</f>
        <v>0</v>
      </c>
      <c r="CN30" s="108">
        <f t="shared" si="25"/>
        <v>0</v>
      </c>
      <c r="CO30" s="29" t="str">
        <f>IF('District Z'!$B$15="","",IF($CM30&gt;=$CN30,"Pass",IF($CM30&gt;=($CN30-'District Z'!$H$15-'District Z'!$I$15),"Pass With Exemption(s)","Fail")))</f>
        <v/>
      </c>
      <c r="CP30" s="28">
        <f>'District Z'!$F$15</f>
        <v>0</v>
      </c>
      <c r="CQ30" s="108">
        <f t="shared" si="26"/>
        <v>0</v>
      </c>
      <c r="CR30" s="108">
        <f t="shared" si="27"/>
        <v>0</v>
      </c>
      <c r="CS30" s="29" t="str">
        <f>IF('District Z'!$B$15="","",IF($CP30&gt;=$CQ30,"Pass",IF($CP30&gt;=($CQ30-(('District Z'!$H$15-'District Z'!$I$15)/$CR30)),"Pass With Exemption(s)","Fail")))</f>
        <v/>
      </c>
      <c r="CT30" s="28">
        <f>'District Z'!$H$15+'District Z'!$I$15</f>
        <v>0</v>
      </c>
      <c r="CU30" s="28">
        <f>'District Z'!$O$15</f>
        <v>0</v>
      </c>
      <c r="CV30" s="108">
        <f t="shared" si="28"/>
        <v>0</v>
      </c>
      <c r="CW30" s="29" t="str">
        <f>IF('District Z'!$B$15="","",IF($CU30&gt;=$CV30,"Pass",IF($CU30&gt;=($CV30-'District Z'!$R$15-'District Z'!$S$15),"Pass With Exemption(s)","Fail")))</f>
        <v/>
      </c>
      <c r="CX30" s="28">
        <f>'District Z'!$P$15</f>
        <v>0</v>
      </c>
      <c r="CY30" s="108">
        <f t="shared" si="29"/>
        <v>0</v>
      </c>
      <c r="CZ30" s="29" t="str">
        <f>IF('District Z'!$B$15="","",IF($CX30&gt;=$CY30,"Pass",IF($CX30&gt;=($CY30-(('District Z'!$R$15-'District Z'!$S$15)/$DC30)),"Pass With Exemption(s)","Fail")))</f>
        <v/>
      </c>
      <c r="DA30" s="28">
        <f>'District Z'!$R$15+'District Z'!$S$15</f>
        <v>0</v>
      </c>
      <c r="DB30" s="28">
        <f>'District Z'!$E$15</f>
        <v>0</v>
      </c>
      <c r="DC30" s="108">
        <f t="shared" si="30"/>
        <v>0</v>
      </c>
      <c r="DD30" s="28">
        <f>'District Z'!$X$15</f>
        <v>0</v>
      </c>
      <c r="DF30" s="28">
        <f>'District Z'!$D$16</f>
        <v>0</v>
      </c>
      <c r="DG30" s="108">
        <f t="shared" si="31"/>
        <v>0</v>
      </c>
      <c r="DH30" s="29" t="str">
        <f>IF('District Z'!$B$16="","",IF($DF30&gt;=$DG30,"Pass",IF($DF30&gt;=($DG30-'District Z'!$H$16-'District Z'!$I$16),"Pass With Exemption(s)","Fail")))</f>
        <v/>
      </c>
      <c r="DI30" s="28">
        <f>'District Z'!$F$16</f>
        <v>0</v>
      </c>
      <c r="DJ30" s="108">
        <f t="shared" si="32"/>
        <v>0</v>
      </c>
      <c r="DK30" s="108">
        <f t="shared" si="33"/>
        <v>0</v>
      </c>
      <c r="DL30" s="29" t="str">
        <f>IF('District Z'!$B$16="","",IF($DI30&gt;=$DJ30,"Pass",IF($DI30&gt;=($DJ30-(('District Z'!$H$16-'District Z'!$I$16)/$DK30)),"Pass With Exemption(s)","Fail")))</f>
        <v/>
      </c>
      <c r="DM30" s="28">
        <f>'District Z'!$H$16+'District Z'!$I$16</f>
        <v>0</v>
      </c>
      <c r="DN30" s="28">
        <f>'District Z'!$O$16</f>
        <v>0</v>
      </c>
      <c r="DO30" s="108">
        <f t="shared" si="34"/>
        <v>0</v>
      </c>
      <c r="DP30" s="29" t="str">
        <f>IF('District Z'!$B$16="","",IF($DN30&gt;=$DO30,"Pass",IF($DN30&gt;=($DO30-'District Z'!$R$16-'District Z'!$S$16),"Pass With Exemption(s)","Fail")))</f>
        <v/>
      </c>
      <c r="DQ30" s="28">
        <f>'District Z'!$P$16</f>
        <v>0</v>
      </c>
      <c r="DR30" s="108">
        <f t="shared" si="35"/>
        <v>0</v>
      </c>
      <c r="DS30" s="29" t="str">
        <f>IF('District Z'!$B$16="","",IF($DQ30&gt;=$DR30,"Pass",IF($DQ30&gt;=($DR30-(('District Z'!$R$16-'District Z'!$S$16)/$DV30)),"Pass With Exemption(s)","Fail")))</f>
        <v/>
      </c>
      <c r="DT30" s="28">
        <f>'District Z'!$R$16+'District Z'!$S$16</f>
        <v>0</v>
      </c>
      <c r="DU30" s="28">
        <f>'District Z'!$E$16</f>
        <v>0</v>
      </c>
      <c r="DV30" s="108">
        <f t="shared" si="36"/>
        <v>0</v>
      </c>
      <c r="DW30" s="28">
        <f>'District Z'!$X$16</f>
        <v>0</v>
      </c>
      <c r="DY30" s="28">
        <f>'District Z'!$D$17</f>
        <v>0</v>
      </c>
      <c r="DZ30" s="108">
        <f t="shared" si="37"/>
        <v>0</v>
      </c>
      <c r="EA30" s="29" t="str">
        <f>IF('District Z'!$B$17="","",IF($DY30&gt;=$DZ30,"Pass",IF($DY30&gt;=($DZ30-'District Z'!$H$17-'District Z'!$I$17),"Pass With Exemption(s)","Fail")))</f>
        <v/>
      </c>
      <c r="EB30" s="28">
        <f>'District Z'!$F$17</f>
        <v>0</v>
      </c>
      <c r="EC30" s="108">
        <f t="shared" si="38"/>
        <v>0</v>
      </c>
      <c r="ED30" s="108">
        <f t="shared" si="39"/>
        <v>0</v>
      </c>
      <c r="EE30" s="29" t="str">
        <f>IF('District Z'!$B$17="","",IF($EB30&gt;=$EC30,"Pass",IF($EB30&gt;=($EC30-(('District Z'!$H$17-'District Z'!$I$17)/$ED30)),"Pass With Exemption(s)","Fail")))</f>
        <v/>
      </c>
      <c r="EF30" s="28">
        <f>'District Z'!$H$17+'District Z'!$I$17</f>
        <v>0</v>
      </c>
      <c r="EG30" s="28">
        <f>'District Z'!$O$17</f>
        <v>0</v>
      </c>
      <c r="EH30" s="108">
        <f t="shared" si="40"/>
        <v>0</v>
      </c>
      <c r="EI30" s="29" t="str">
        <f>IF('District Z'!$B$17="","",IF($EG30&gt;=$EH30,"Pass",IF($EG30&gt;=($EH30-'District Z'!$R$17-'District Z'!$S$17),"Pass With Exemption(s)","Fail")))</f>
        <v/>
      </c>
      <c r="EJ30" s="28">
        <f>'District Z'!$P$17</f>
        <v>0</v>
      </c>
      <c r="EK30" s="108">
        <f t="shared" si="41"/>
        <v>0</v>
      </c>
      <c r="EL30" s="29" t="str">
        <f>IF('District Z'!$B$17="","",IF($EJ30&gt;=$EK30,"Pass",IF($EJ30&gt;=($EK30-(('District Z'!$R$17-'District Z'!$S$17)/$EO30)),"Pass With Exemption(s)","Fail")))</f>
        <v/>
      </c>
      <c r="EM30" s="28">
        <f>'District Z'!$R$17+'District Z'!$S$17</f>
        <v>0</v>
      </c>
      <c r="EN30" s="28">
        <f>'District Z'!$E$17</f>
        <v>0</v>
      </c>
      <c r="EO30" s="108">
        <f t="shared" si="42"/>
        <v>0</v>
      </c>
      <c r="EP30" s="28">
        <f>'District Z'!$X$17</f>
        <v>0</v>
      </c>
      <c r="ER30" s="28">
        <f>'District Z'!$D$18</f>
        <v>0</v>
      </c>
      <c r="ES30" s="108">
        <f t="shared" si="43"/>
        <v>0</v>
      </c>
      <c r="ET30" s="29" t="str">
        <f>IF('District Z'!$B$18="","",IF($ER30&gt;=$ES30,"Pass",IF($ER30&gt;=($ES30-'District Z'!$H$18-'District Z'!$I$18),"Pass With Exemption(s)","Fail")))</f>
        <v/>
      </c>
      <c r="EU30" s="28">
        <f>'District Z'!$F$18</f>
        <v>0</v>
      </c>
      <c r="EV30" s="108">
        <f t="shared" si="44"/>
        <v>0</v>
      </c>
      <c r="EW30" s="108">
        <f t="shared" si="45"/>
        <v>0</v>
      </c>
      <c r="EX30" s="29" t="str">
        <f>IF('District Z'!$B$18="","",IF($EU30&gt;=$EV30,"Pass",IF($EU30&gt;=($EV30-(('District Z'!$H$18-'District Z'!$I$18)/$EW30)),"Pass With Exemption(s)","Fail")))</f>
        <v/>
      </c>
      <c r="EY30" s="28">
        <f>'District Z'!$H$18+'District Z'!$I$18</f>
        <v>0</v>
      </c>
      <c r="EZ30" s="28">
        <f>'District Z'!$O$18</f>
        <v>0</v>
      </c>
      <c r="FA30" s="108">
        <f t="shared" si="46"/>
        <v>0</v>
      </c>
      <c r="FB30" s="29" t="str">
        <f>IF('District Z'!$B$18="","",IF($EZ30&gt;=$FA30,"Pass",IF($EZ30&gt;=($FA30-'District Z'!$R$18-'District Z'!$S$18),"Pass With Exemption(s)","Fail")))</f>
        <v/>
      </c>
      <c r="FC30" s="28">
        <f>'District Z'!$P$18</f>
        <v>0</v>
      </c>
      <c r="FD30" s="108">
        <f t="shared" si="47"/>
        <v>0</v>
      </c>
      <c r="FE30" s="29" t="str">
        <f>IF('District Z'!$B$18="","",IF($FC30&gt;=$FD30,"Pass",IF($FC30&gt;=($FD30-(('District Z'!$R$18-'District Z'!$S$18)/$FH30)),"Pass With Exemption(s)","Fail")))</f>
        <v/>
      </c>
      <c r="FF30" s="28">
        <f>'District Z'!$R$18+'District Z'!$S$18</f>
        <v>0</v>
      </c>
      <c r="FG30" s="28">
        <f>'District Z'!$E$18</f>
        <v>0</v>
      </c>
      <c r="FH30" s="108">
        <f t="shared" si="48"/>
        <v>0</v>
      </c>
      <c r="FI30" s="28">
        <f>'District Z'!$X$18</f>
        <v>0</v>
      </c>
      <c r="FK30" s="28">
        <f>'District Z'!$D$19</f>
        <v>0</v>
      </c>
      <c r="FL30" s="108">
        <f t="shared" si="49"/>
        <v>0</v>
      </c>
      <c r="FM30" s="29" t="str">
        <f>IF('District Z'!$B$19="","",IF($FK30&gt;=$FL30,"Pass",IF($FK30&gt;=($FL30-'District Z'!$H$19-'District Z'!$I$19),"Pass With Exemption(s)","Fail")))</f>
        <v/>
      </c>
      <c r="FN30" s="28">
        <f>'District Z'!$F$19</f>
        <v>0</v>
      </c>
      <c r="FO30" s="108">
        <f t="shared" si="50"/>
        <v>0</v>
      </c>
      <c r="FP30" s="108">
        <f t="shared" si="51"/>
        <v>0</v>
      </c>
      <c r="FQ30" s="29" t="str">
        <f>IF('District Z'!$B$19="","",IF($FN30&gt;=$FO30,"Pass",IF($FN30&gt;=($FO30-(('District Z'!$H$19-'District Z'!$I$19)/$FP30)),"Pass With Exemption(s)","Fail")))</f>
        <v/>
      </c>
      <c r="FR30" s="28">
        <f>'District Z'!$H$19+'District Z'!$I$19</f>
        <v>0</v>
      </c>
      <c r="FS30" s="28">
        <f>'District Z'!$O$19</f>
        <v>0</v>
      </c>
      <c r="FT30" s="108">
        <f t="shared" si="52"/>
        <v>0</v>
      </c>
      <c r="FU30" s="29" t="str">
        <f>IF('District Z'!$B$19="","",IF($FS30&gt;=$FT30,"Pass",IF($FS30&gt;=($FT30-'District Z'!$R$19-'District Z'!$S$19),"Pass With Exemption(s)","Fail")))</f>
        <v/>
      </c>
      <c r="FV30" s="28">
        <f>'District Z'!$P$19</f>
        <v>0</v>
      </c>
      <c r="FW30" s="108">
        <f t="shared" si="53"/>
        <v>0</v>
      </c>
      <c r="FX30" s="29" t="str">
        <f>IF('District Z'!$B$19="","",IF($FV30&gt;=$FW30,"Pass",IF($FV30&gt;=($FW30-(('District Z'!$R$19-'District Z'!$S$19)/$GA30)),"Pass With Exemption(s)","Fail")))</f>
        <v/>
      </c>
      <c r="FY30" s="28">
        <f>'District Z'!$R$19+'District Z'!$S$19</f>
        <v>0</v>
      </c>
      <c r="FZ30" s="28">
        <f>'District Z'!$E$19</f>
        <v>0</v>
      </c>
      <c r="GA30" s="108">
        <f t="shared" si="54"/>
        <v>0</v>
      </c>
      <c r="GB30" s="28">
        <f>'District Z'!$X$19</f>
        <v>0</v>
      </c>
      <c r="GD30" s="28">
        <f>'District Z'!$D$20</f>
        <v>0</v>
      </c>
      <c r="GE30" s="108">
        <f t="shared" si="55"/>
        <v>0</v>
      </c>
      <c r="GF30" s="29" t="str">
        <f>IF('District Z'!$B$20="","",IF($GD30&gt;=$GE30,"Pass",IF($GD30&gt;=($GE30-'District Z'!$H$20-'District Z'!$I$20),"Pass With Exemption(s)","Fail")))</f>
        <v/>
      </c>
      <c r="GG30" s="28">
        <f>'District Z'!$F$20</f>
        <v>0</v>
      </c>
      <c r="GH30" s="108">
        <f t="shared" si="56"/>
        <v>0</v>
      </c>
      <c r="GI30" s="108">
        <f t="shared" si="57"/>
        <v>0</v>
      </c>
      <c r="GJ30" s="29" t="str">
        <f>IF('District Z'!$B$20="","",IF($GG30&gt;=$GH30,"Pass",IF($GG30&gt;=($GH30-(('District Z'!$H$20-'District Z'!$I$20)/$GI30)),"Pass With Exemption(s)","Fail")))</f>
        <v/>
      </c>
      <c r="GK30" s="28">
        <f>'District Z'!$H$20+'District Z'!$I$20</f>
        <v>0</v>
      </c>
      <c r="GL30" s="28">
        <f>'District Z'!$O$20</f>
        <v>0</v>
      </c>
      <c r="GM30" s="108">
        <f t="shared" si="58"/>
        <v>0</v>
      </c>
      <c r="GN30" s="29" t="str">
        <f>IF('District Z'!$B$20="","",IF($GL30&gt;=$GM30,"Pass",IF($GL30&gt;=($GM30-'District Z'!$R$20-'District Z'!$S$20),"Pass With Exemption(s)","Fail")))</f>
        <v/>
      </c>
      <c r="GO30" s="28">
        <f>'District Z'!$P$20</f>
        <v>0</v>
      </c>
      <c r="GP30" s="108">
        <f t="shared" si="59"/>
        <v>0</v>
      </c>
      <c r="GQ30" s="29" t="str">
        <f>IF('District Z'!$B$20="","",IF($GO30&gt;=$GP30,"Pass",IF($GO30&gt;=($GP30-(('District Z'!$R$20-'District Z'!$S$20)/$GT30)),"Pass With Exemption(s)","Fail")))</f>
        <v/>
      </c>
      <c r="GR30" s="28">
        <f>'District Z'!$R$20+'District Z'!$S$20</f>
        <v>0</v>
      </c>
      <c r="GS30" s="28">
        <f>'District Z'!$E$20</f>
        <v>0</v>
      </c>
      <c r="GT30" s="108">
        <f t="shared" si="60"/>
        <v>0</v>
      </c>
      <c r="GU30" s="28">
        <f>'District Z'!$X$20</f>
        <v>0</v>
      </c>
      <c r="GW30" s="28">
        <f>'District Z'!$D$21</f>
        <v>0</v>
      </c>
      <c r="GX30" s="108">
        <f t="shared" si="61"/>
        <v>0</v>
      </c>
      <c r="GY30" s="29" t="str">
        <f>IF('District Z'!$B$21="","",IF($GW30&gt;=$GX30,"Pass",IF($GW30&gt;=($GX30-'District Z'!$H$21-'District Z'!$I$21),"Pass With Exemption(s)","Fail")))</f>
        <v/>
      </c>
      <c r="GZ30" s="28">
        <f>'District Z'!$F$21</f>
        <v>0</v>
      </c>
      <c r="HA30" s="108">
        <f t="shared" si="62"/>
        <v>0</v>
      </c>
      <c r="HB30" s="108">
        <f t="shared" si="0"/>
        <v>0</v>
      </c>
      <c r="HC30" s="29" t="str">
        <f>IF('District Z'!$B$21="","",IF($GZ30&gt;=$HA30,"Pass",IF($GZ30&gt;=($HA30-(('District Z'!$H$21-'District Z'!$I$21)/$HB30)),"Pass With Exemption(s)","Fail")))</f>
        <v/>
      </c>
      <c r="HD30" s="28">
        <f>'District Z'!$H$21+'District Z'!$I$21</f>
        <v>0</v>
      </c>
      <c r="HE30" s="28">
        <f>'District Z'!$O$21</f>
        <v>0</v>
      </c>
      <c r="HF30" s="108">
        <f t="shared" si="63"/>
        <v>0</v>
      </c>
      <c r="HG30" s="29" t="str">
        <f>IF('District Z'!$B$21="","",IF($HE30&gt;=$HF30,"Pass",IF($HE30&gt;=($HF30-'District Z'!$R$21-'District Z'!$S$21),"Pass With Exemption(s)","Fail")))</f>
        <v/>
      </c>
      <c r="HH30" s="28">
        <f>'District Z'!$P$21</f>
        <v>0</v>
      </c>
      <c r="HI30" s="108">
        <f t="shared" si="64"/>
        <v>0</v>
      </c>
      <c r="HJ30" s="29" t="str">
        <f>IF('District Z'!$B$21="","",IF($HH30&gt;=$HI30,"Pass",IF($HH30&gt;=($HI30-(('District Z'!$R$21-'District Z'!$S$21)/$HM30)),"Pass With Exemption(s)","Fail")))</f>
        <v/>
      </c>
      <c r="HK30" s="28">
        <f>'District Z'!$R$21+'District Z'!$S$21</f>
        <v>0</v>
      </c>
      <c r="HL30" s="28">
        <f>'District Z'!$E$21</f>
        <v>0</v>
      </c>
      <c r="HM30" s="108">
        <f t="shared" si="65"/>
        <v>0</v>
      </c>
      <c r="HN30" s="28">
        <f>'District Z'!$X$21</f>
        <v>0</v>
      </c>
      <c r="HP30" s="28">
        <f>'District Z'!$D$22</f>
        <v>0</v>
      </c>
      <c r="HQ30" s="108">
        <f t="shared" si="66"/>
        <v>0</v>
      </c>
      <c r="HR30" s="29" t="str">
        <f>IF('District Z'!$B$22="","",IF($HP30&gt;=$HQ30,"Pass",IF($HP30&gt;=($HQ30-'District Z'!$H$22-'District Z'!$I$22),"Pass With Exemption(s)","Fail")))</f>
        <v/>
      </c>
      <c r="HS30" s="28">
        <f>'District Z'!$F$22</f>
        <v>0</v>
      </c>
      <c r="HT30" s="108">
        <f t="shared" si="67"/>
        <v>0</v>
      </c>
      <c r="HU30" s="108">
        <f t="shared" si="68"/>
        <v>0</v>
      </c>
      <c r="HV30" s="29" t="str">
        <f>IF('District Z'!$B$22="","",IF($HS30&gt;=$HT30,"Pass",IF($HS30&gt;=($HT30-(('District Z'!$H$22-'District Z'!$I$22)/$HU30)),"Pass With Exemption(s)","Fail")))</f>
        <v/>
      </c>
      <c r="HW30" s="28">
        <f>'District Z'!$H$22+'District Z'!$I$22</f>
        <v>0</v>
      </c>
      <c r="HX30" s="28">
        <f>'District Z'!$O$22</f>
        <v>0</v>
      </c>
      <c r="HY30" s="108">
        <f t="shared" si="69"/>
        <v>0</v>
      </c>
      <c r="HZ30" s="29" t="str">
        <f>IF('District Z'!$B$22="","",IF($HX30&gt;=$HY30,"Pass",IF($HX30&gt;=($HY30-'District Z'!$R$22-'District Z'!$S$22),"Pass With Exemption(s)","Fail")))</f>
        <v/>
      </c>
      <c r="IA30" s="28">
        <f>'District Z'!$P$22</f>
        <v>0</v>
      </c>
      <c r="IB30" s="108">
        <f t="shared" si="70"/>
        <v>0</v>
      </c>
      <c r="IC30" s="29" t="str">
        <f>IF('District Z'!$B$22="","",IF($IA30&gt;=$IB30,"Pass",IF($IA30&gt;=($IB30-(('District Z'!$R$22-'District Z'!$S$22)/$IF30)),"Pass With Exemption(s)","Fail")))</f>
        <v/>
      </c>
      <c r="ID30" s="28">
        <f>'District Z'!$R$22+'District Z'!$S$22</f>
        <v>0</v>
      </c>
      <c r="IE30" s="28">
        <f>'District Z'!$E$22</f>
        <v>0</v>
      </c>
      <c r="IF30" s="108">
        <f t="shared" si="71"/>
        <v>0</v>
      </c>
      <c r="IG30" s="28">
        <f>'District Z'!$X$22</f>
        <v>0</v>
      </c>
      <c r="II30" s="28">
        <f>'District Z'!$D$23</f>
        <v>0</v>
      </c>
      <c r="IJ30" s="108">
        <f t="shared" si="72"/>
        <v>0</v>
      </c>
      <c r="IK30" s="29" t="str">
        <f>IF('District Z'!$B$23="","",IF($II30&gt;=$IJ30,"Pass",IF($II30&gt;=($IJ30-'District Z'!$H$23-'District Z'!$I$23),"Pass With Exemption(s)","Fail")))</f>
        <v/>
      </c>
      <c r="IL30" s="28">
        <f>'District Z'!$F$23</f>
        <v>0</v>
      </c>
      <c r="IM30" s="108">
        <f t="shared" si="73"/>
        <v>0</v>
      </c>
      <c r="IN30" s="108">
        <f t="shared" si="74"/>
        <v>0</v>
      </c>
      <c r="IO30" s="29" t="str">
        <f>IF('District Z'!$B$23="","",IF($IL30&gt;=$IM30,"Pass",IF($IL30&gt;=($IM30-(('District Z'!$H$23-'District Z'!$I$23)/$IN30)),"Pass With Exemption(s)","Fail")))</f>
        <v/>
      </c>
      <c r="IP30" s="28">
        <f>'District Z'!$H$23+'District Z'!$I$23</f>
        <v>0</v>
      </c>
      <c r="IQ30" s="28">
        <f>'District Z'!$O$23</f>
        <v>0</v>
      </c>
      <c r="IR30" s="108">
        <f t="shared" si="75"/>
        <v>0</v>
      </c>
      <c r="IS30" s="29" t="str">
        <f>IF('District Z'!$B$23="","",IF($IQ30&gt;=$IR30,"Pass",IF($IQ30&gt;=($IR30-'District Z'!$R$23-'District Z'!$S$23),"Pass With Exemption(s)","Fail")))</f>
        <v/>
      </c>
      <c r="IT30" s="28">
        <f>'District Z'!$P$23</f>
        <v>0</v>
      </c>
      <c r="IU30" s="108">
        <f t="shared" si="76"/>
        <v>0</v>
      </c>
      <c r="IV30" s="29" t="str">
        <f>IF('District Z'!$B$23="","",IF($IT30&gt;=$IU30,"Pass",IF($IT30&gt;=($IU30-(('District Z'!$R$23-'District Z'!$S$23)/$IY30)),"Pass With Exemption(s)","Fail")))</f>
        <v/>
      </c>
      <c r="IW30" s="28">
        <f>'District Z'!$R$23+'District Z'!$S$23</f>
        <v>0</v>
      </c>
      <c r="IX30" s="28">
        <f>'District Z'!$E$23</f>
        <v>0</v>
      </c>
      <c r="IY30" s="108">
        <f t="shared" si="77"/>
        <v>0</v>
      </c>
      <c r="IZ30" s="28">
        <f>'District Z'!$X$23</f>
        <v>0</v>
      </c>
      <c r="JB30" s="28">
        <f>'District Z'!$D$24</f>
        <v>0</v>
      </c>
      <c r="JC30" s="108">
        <f t="shared" si="78"/>
        <v>0</v>
      </c>
      <c r="JD30" s="29" t="str">
        <f>IF('District Z'!$B$24="","",IF($JB30&gt;=$JC30,"Pass",IF($JB30&gt;=($JB30-'District Z'!$H$24-'District Z'!$I$24),"Pass With Exemption(s)","Fail")))</f>
        <v/>
      </c>
      <c r="JE30" s="28">
        <f>'District Z'!$F$24</f>
        <v>0</v>
      </c>
      <c r="JF30" s="108">
        <f t="shared" si="79"/>
        <v>0</v>
      </c>
      <c r="JG30" s="108">
        <f t="shared" si="80"/>
        <v>0</v>
      </c>
      <c r="JH30" s="29" t="str">
        <f>IF('District Z'!$B$24="","",IF($JE30&gt;=$JF30,"Pass",IF($JE30&gt;=($JF30-(('District Z'!$H$24-'District Z'!$I$24)/$JG30)),"Pass With Exemption(s)","Fail")))</f>
        <v/>
      </c>
      <c r="JI30" s="28">
        <f>'District Z'!$H$24+'District Z'!$I$24</f>
        <v>0</v>
      </c>
      <c r="JJ30" s="28">
        <f>'District Z'!$O$24</f>
        <v>0</v>
      </c>
      <c r="JK30" s="108">
        <f t="shared" si="81"/>
        <v>0</v>
      </c>
      <c r="JL30" s="29" t="str">
        <f>IF('District Z'!$B$24="","",IF($JJ30&gt;=$JK30,"Pass",IF($JJ30&gt;=($JK30-'District Z'!$R$24-'District Z'!$S$24),"Pass With Exemption(s)","Fail")))</f>
        <v/>
      </c>
      <c r="JM30" s="28">
        <f>'District Z'!$P$24</f>
        <v>0</v>
      </c>
      <c r="JN30" s="108">
        <f t="shared" si="82"/>
        <v>0</v>
      </c>
      <c r="JO30" s="29" t="str">
        <f>IF('District Z'!$B$24="","",IF($JM30&gt;=$JN30,"Pass",IF($JM30&gt;=($JN30-(('District Z'!$R$24-'District Z'!$S$24)/$JR30)),"Pass With Exemption(s)","Fail")))</f>
        <v/>
      </c>
      <c r="JP30" s="28">
        <f>'District Z'!$R$24+'District Z'!$S$24</f>
        <v>0</v>
      </c>
      <c r="JQ30" s="28">
        <f>'District Z'!$E$24</f>
        <v>0</v>
      </c>
      <c r="JR30" s="108">
        <f t="shared" si="83"/>
        <v>0</v>
      </c>
      <c r="JS30" s="28">
        <f>'District Z'!$X$24</f>
        <v>0</v>
      </c>
      <c r="JU30" s="28">
        <f>'District Z'!$D$25</f>
        <v>0</v>
      </c>
      <c r="JV30" s="108">
        <f t="shared" si="84"/>
        <v>0</v>
      </c>
      <c r="JW30" s="29" t="str">
        <f>IF('District Z'!$B$25="","",IF($JU30&gt;=$JV30,"Pass",IF($JU30&gt;=($JV30-'District Z'!$H$25-'District Z'!$I$25),"Pass With Exemption(s)","Fail")))</f>
        <v/>
      </c>
      <c r="JX30" s="28">
        <f>'District Z'!$F$25</f>
        <v>0</v>
      </c>
      <c r="JY30" s="108">
        <f t="shared" si="85"/>
        <v>0</v>
      </c>
      <c r="JZ30" s="108">
        <f t="shared" si="86"/>
        <v>0</v>
      </c>
      <c r="KA30" s="29" t="str">
        <f>IF('District Z'!$B$25="","",IF($JX30&gt;=$JY30,"Pass",IF($JX30&gt;=($JY30-(('District Z'!$H$25-'District Z'!$I$25)/$JZ30)),"Pass With Exemption(s)","Fail")))</f>
        <v/>
      </c>
      <c r="KB30" s="28">
        <f>'District Z'!$H$25+'District Z'!$I$25</f>
        <v>0</v>
      </c>
      <c r="KC30" s="28">
        <f>'District Z'!$O$25</f>
        <v>0</v>
      </c>
      <c r="KD30" s="108">
        <f t="shared" si="87"/>
        <v>0</v>
      </c>
      <c r="KE30" s="29" t="str">
        <f>IF('District Z'!$B$25="","",IF($KC30&gt;=$KD30,"Pass",IF($KC30&gt;=($KD30-'District Z'!$R$25-'District Z'!$S$25),"Pass With Exemption(s)","Fail")))</f>
        <v/>
      </c>
      <c r="KF30" s="28">
        <f>'District Z'!$P$25</f>
        <v>0</v>
      </c>
      <c r="KG30" s="108">
        <f t="shared" si="88"/>
        <v>0</v>
      </c>
      <c r="KH30" s="29" t="str">
        <f>IF('District Z'!$B$25="","",IF($KF30&gt;=$KG30,"Pass",IF($KF30&gt;=($KG30-(('District Z'!$R$25-'District Z'!$S$25)/$KK30)),"Pass With Exemption(s)","Fail")))</f>
        <v/>
      </c>
      <c r="KI30" s="28">
        <f>'District Z'!$R$25+'District Z'!$S$25</f>
        <v>0</v>
      </c>
      <c r="KJ30" s="28">
        <f>'District Z'!$E$25</f>
        <v>0</v>
      </c>
      <c r="KK30" s="108">
        <f t="shared" si="89"/>
        <v>0</v>
      </c>
      <c r="KL30" s="28">
        <f>'District Z'!$X$25</f>
        <v>0</v>
      </c>
    </row>
    <row r="31" spans="1:298" x14ac:dyDescent="0.3">
      <c r="A31" s="30">
        <f>'District AA'!$B$3</f>
        <v>0</v>
      </c>
      <c r="B31" s="28">
        <f>'District AA'!$D$10</f>
        <v>0</v>
      </c>
      <c r="C31" s="29" t="str">
        <f>IF('District AA'!$B$10="","",IF('District AA'!$H$10&gt;0,"Pass With Exemption(s)","Pass"))</f>
        <v/>
      </c>
      <c r="D31" s="28">
        <f>'District AA'!$F$10</f>
        <v>0</v>
      </c>
      <c r="E31" s="29" t="str">
        <f>IF('District AA'!$B$10="","",IF('District AA'!$H$10&gt;0,"Pass With Exemption(s)","Pass"))</f>
        <v/>
      </c>
      <c r="F31" s="28">
        <f>'District AA'!$H$10+'District AA'!$I$10</f>
        <v>0</v>
      </c>
      <c r="G31" s="28">
        <f>'District AA'!$O$10</f>
        <v>0</v>
      </c>
      <c r="H31" s="29" t="str">
        <f>IF('District AA'!$B$10="","",IF('District AA'!$R$10&gt;0,"Pass With Exemption(s)","Pass"))</f>
        <v/>
      </c>
      <c r="I31" s="28">
        <f>'District AA'!$P$10</f>
        <v>0</v>
      </c>
      <c r="J31" s="29" t="str">
        <f>IF('District AA'!$B$10="","",IF('District AA'!$R$10&gt;0,"Pass With Exemption(s)","Pass"))</f>
        <v/>
      </c>
      <c r="K31" s="28">
        <f>'District AA'!$R$10+'District AA'!$S$10</f>
        <v>0</v>
      </c>
      <c r="L31" s="28">
        <f>'District AA'!$E$10</f>
        <v>0</v>
      </c>
      <c r="M31" s="28">
        <f>'District AA'!$X$10</f>
        <v>0</v>
      </c>
      <c r="O31" s="28">
        <f>'District AA'!$D$11</f>
        <v>0</v>
      </c>
      <c r="P31" s="108">
        <f t="shared" si="1"/>
        <v>0</v>
      </c>
      <c r="Q31" s="29" t="str">
        <f>IF('District AA'!$B$11="","",IF($O31&gt;=$P31,"Pass",IF($O31&gt;=($P31-'District AA'!$H$11-'District AA'!$I$11),"Pass With Exemption(s)","Fail")))</f>
        <v/>
      </c>
      <c r="R31" s="28">
        <f>'District AA'!$F$11</f>
        <v>0</v>
      </c>
      <c r="S31" s="108">
        <f t="shared" si="2"/>
        <v>0</v>
      </c>
      <c r="T31" s="108">
        <f t="shared" si="3"/>
        <v>0</v>
      </c>
      <c r="U31" s="29" t="str">
        <f>IF('District AA'!$B$11="","",IF($R31&gt;=$S31,"Pass",IF($R31&gt;=($S31-(('District AA'!$H$11-'District AA'!$I$11)/$T31)),"Pass With Exemption(s)","Fail")))</f>
        <v/>
      </c>
      <c r="V31" s="28">
        <f>'District AA'!$H$11+'District AA'!$I$11</f>
        <v>0</v>
      </c>
      <c r="W31" s="28">
        <f>'District AA'!$O$11</f>
        <v>0</v>
      </c>
      <c r="X31" s="108">
        <f t="shared" si="4"/>
        <v>0</v>
      </c>
      <c r="Y31" s="29" t="str">
        <f>IF('District AA'!$B$11="","",IF($W31&gt;=$X31,"Pass",IF($W31&gt;=($X31-'District AA'!$R$11-'District AA'!$S$11),"Pass With Exemption(s)","Fail")))</f>
        <v/>
      </c>
      <c r="Z31" s="28">
        <f>'District AA'!$P$11</f>
        <v>0</v>
      </c>
      <c r="AA31" s="108">
        <f t="shared" si="5"/>
        <v>0</v>
      </c>
      <c r="AB31" s="29" t="str">
        <f>IF('District AA'!$B$11="","",IF($Z31&gt;=$AA31,"Pass",IF($Z31&gt;=($AA31-(('District AA'!$R$11-'District AA'!$S$11)/$AE31)),"Pass With Exemption(s)","Fail")))</f>
        <v/>
      </c>
      <c r="AC31" s="28">
        <f>'District AA'!$R$11+'District AA'!$S$11</f>
        <v>0</v>
      </c>
      <c r="AD31" s="28">
        <f>'District AA'!$E$11</f>
        <v>0</v>
      </c>
      <c r="AE31" s="108">
        <f t="shared" si="6"/>
        <v>0</v>
      </c>
      <c r="AF31" s="28">
        <f>'District AA'!$X$11</f>
        <v>0</v>
      </c>
      <c r="AH31" s="28">
        <f>'District AA'!$D$12</f>
        <v>0</v>
      </c>
      <c r="AI31" s="108">
        <f t="shared" si="7"/>
        <v>0</v>
      </c>
      <c r="AJ31" s="29" t="str">
        <f>IF('District AA'!$B$12="","",IF($AH31&gt;=$AI31,"Pass",IF($AH31&gt;=($AI31-'District AA'!$H$12-'District AA'!$I$12),"Pass With Exemption(s)","Fail")))</f>
        <v/>
      </c>
      <c r="AK31" s="28">
        <f>'District AA'!$F$12</f>
        <v>0</v>
      </c>
      <c r="AL31" s="108">
        <f t="shared" si="8"/>
        <v>0</v>
      </c>
      <c r="AM31" s="108">
        <f t="shared" si="9"/>
        <v>0</v>
      </c>
      <c r="AN31" s="29" t="str">
        <f>IF('District AA'!$B$12="","",IF($AK31&gt;=$AL31,"Pass",IF($AK31&gt;=($AL31-(('District AA'!$H$12-'District AA'!$I$12)/$AM31)),"Pass With Exemption(s)","Fail")))</f>
        <v/>
      </c>
      <c r="AO31" s="28">
        <f>'District AA'!$H$12+'District AA'!$I$12</f>
        <v>0</v>
      </c>
      <c r="AP31" s="28">
        <f>'District AA'!$O$12</f>
        <v>0</v>
      </c>
      <c r="AQ31" s="108">
        <f t="shared" si="10"/>
        <v>0</v>
      </c>
      <c r="AR31" s="29" t="str">
        <f>IF('District AA'!$B$12="","",IF($AP31&gt;=$AQ31,"Pass",IF($AP31&gt;=($AQ31-'District AA'!$R$12-'District AA'!$S$12),"Pass With Exemption(s)","Fail")))</f>
        <v/>
      </c>
      <c r="AS31" s="28">
        <f>'District AA'!$P$12</f>
        <v>0</v>
      </c>
      <c r="AT31" s="108">
        <f t="shared" si="11"/>
        <v>0</v>
      </c>
      <c r="AU31" s="29" t="str">
        <f>IF('District AA'!$B$12="","",IF($AS31&gt;=$AT31,"Pass",IF($AS31&gt;=($AT31-(('District AA'!$R$12-'District AA'!$S$12)/$AX31)),"Pass With Exemption(s)","Fail")))</f>
        <v/>
      </c>
      <c r="AV31" s="28">
        <f>'District AA'!$R$12+'District AA'!$S$12</f>
        <v>0</v>
      </c>
      <c r="AW31" s="28">
        <f>'District AA'!$E$12</f>
        <v>0</v>
      </c>
      <c r="AX31" s="108">
        <f t="shared" si="12"/>
        <v>0</v>
      </c>
      <c r="AY31" s="28">
        <f>'District AA'!$X$12</f>
        <v>0</v>
      </c>
      <c r="BA31" s="28">
        <f>'District AA'!$D$13</f>
        <v>0</v>
      </c>
      <c r="BB31" s="108">
        <f t="shared" si="13"/>
        <v>0</v>
      </c>
      <c r="BC31" s="29" t="str">
        <f>IF('District AA'!$B$13="","",IF($BA31&gt;=$BB31,"Pass",IF($BA31&gt;=($BB31-'District AA'!$H$13-'District AA'!$I$13),"Pass With Exemption(s)","Fail")))</f>
        <v/>
      </c>
      <c r="BD31" s="28">
        <f>'District AA'!$F$13</f>
        <v>0</v>
      </c>
      <c r="BE31" s="108">
        <f t="shared" si="14"/>
        <v>0</v>
      </c>
      <c r="BF31" s="108">
        <f t="shared" si="15"/>
        <v>0</v>
      </c>
      <c r="BG31" s="29" t="str">
        <f>IF('District AA'!$B$13="","",IF($BD31&gt;=$BE31,"Pass",IF($BD31&gt;=($BE31-(('District AA'!$H$13-'District AA'!$I$13)/$BF31)),"Pass With Exemption(s)","Fail")))</f>
        <v/>
      </c>
      <c r="BH31" s="28">
        <f>'District AA'!$H$13+'District AA'!$I$13</f>
        <v>0</v>
      </c>
      <c r="BI31" s="28">
        <f>'District AA'!$O$13</f>
        <v>0</v>
      </c>
      <c r="BJ31" s="108">
        <f t="shared" si="16"/>
        <v>0</v>
      </c>
      <c r="BK31" s="29" t="str">
        <f>IF('District AA'!$B$13="","",IF($BI31&gt;=$BJ31,"Pass",IF($BI31&gt;=($BJ31-'District AA'!$R$13-'District AA'!$S$13),"Pass With Exemption(s)","Fail")))</f>
        <v/>
      </c>
      <c r="BL31" s="28">
        <f>'District AA'!$P$13</f>
        <v>0</v>
      </c>
      <c r="BM31" s="108">
        <f t="shared" si="17"/>
        <v>0</v>
      </c>
      <c r="BN31" s="29" t="str">
        <f>IF('District AA'!$B$13="","",IF($BL31&gt;=$BM31,"Pass",IF($BL31&gt;=($BM31-(('District AA'!$R$13-'District AA'!$S$13)/$BQ31)),"Pass With Exemption(s)","Fail")))</f>
        <v/>
      </c>
      <c r="BO31" s="28">
        <f>'District AA'!$R$13+'District AA'!$S$13</f>
        <v>0</v>
      </c>
      <c r="BP31" s="28">
        <f>'District AA'!$E$13</f>
        <v>0</v>
      </c>
      <c r="BQ31" s="108">
        <f t="shared" si="18"/>
        <v>0</v>
      </c>
      <c r="BR31" s="28">
        <f>'District AA'!$X$13</f>
        <v>0</v>
      </c>
      <c r="BT31" s="28">
        <f>'District AA'!$D$14</f>
        <v>0</v>
      </c>
      <c r="BU31" s="108">
        <f t="shared" si="19"/>
        <v>0</v>
      </c>
      <c r="BV31" s="29" t="str">
        <f>IF('District AA'!$B$14="","",IF($BT31&gt;=$BU31,"Pass",IF($BT31&gt;=($BU31-'District AA'!$H$14-'District AA'!$I$14),"Pass With Exemption(s)","Fail")))</f>
        <v/>
      </c>
      <c r="BW31" s="28">
        <f>'District AA'!$F$14</f>
        <v>0</v>
      </c>
      <c r="BX31" s="108">
        <f t="shared" si="20"/>
        <v>0</v>
      </c>
      <c r="BY31" s="108">
        <f t="shared" si="21"/>
        <v>0</v>
      </c>
      <c r="BZ31" s="29" t="str">
        <f>IF('District AA'!$B$14="","",IF($BW31&gt;=$BX31,"Pass",IF($BW31&gt;=($BX31-(('District AA'!$H$14-'District AA'!$I$14)/$BY31)),"Pass With Exemption(s)","Fail")))</f>
        <v/>
      </c>
      <c r="CA31" s="28">
        <f>'District AA'!$H$14+'District AA'!$I$14</f>
        <v>0</v>
      </c>
      <c r="CB31" s="28">
        <f>'District AA'!$O$14</f>
        <v>0</v>
      </c>
      <c r="CC31" s="108">
        <f t="shared" si="22"/>
        <v>0</v>
      </c>
      <c r="CD31" s="29" t="str">
        <f>IF('District AA'!$B$14="","",IF($CB31&gt;=$CC31,"Pass",IF($CB31&gt;=($CC31-'District AA'!$R$14-'District AA'!$S$14),"Pass With Exemption(s)","Fail")))</f>
        <v/>
      </c>
      <c r="CE31" s="28">
        <f>'District AA'!$P$14</f>
        <v>0</v>
      </c>
      <c r="CF31" s="108">
        <f t="shared" si="23"/>
        <v>0</v>
      </c>
      <c r="CG31" s="29" t="str">
        <f>IF('District AA'!$B$14="","",IF($CE31&gt;=$CF31,"Pass",IF($CE31&gt;=($CF31-(('District AA'!$R$14-'District AA'!$S$14)/$CJ31)),"Pass With Exemption(s)","Fail")))</f>
        <v/>
      </c>
      <c r="CH31" s="28">
        <f>'District AA'!$R$14+'District AA'!$S$14</f>
        <v>0</v>
      </c>
      <c r="CI31" s="28">
        <f>'District AA'!$E$14</f>
        <v>0</v>
      </c>
      <c r="CJ31" s="108">
        <f t="shared" si="24"/>
        <v>0</v>
      </c>
      <c r="CK31" s="28">
        <f>'District AA'!$X$14</f>
        <v>0</v>
      </c>
      <c r="CM31" s="28">
        <f>'District AA'!$D$15</f>
        <v>0</v>
      </c>
      <c r="CN31" s="108">
        <f t="shared" si="25"/>
        <v>0</v>
      </c>
      <c r="CO31" s="29" t="str">
        <f>IF('District AA'!$B$15="","",IF($CM31&gt;=$CN31,"Pass",IF($CM31&gt;=($CN31-'District AA'!$H$15-'District AA'!$I$15),"Pass With Exemption(s)","Fail")))</f>
        <v/>
      </c>
      <c r="CP31" s="28">
        <f>'District AA'!$F$15</f>
        <v>0</v>
      </c>
      <c r="CQ31" s="108">
        <f t="shared" si="26"/>
        <v>0</v>
      </c>
      <c r="CR31" s="108">
        <f t="shared" si="27"/>
        <v>0</v>
      </c>
      <c r="CS31" s="29" t="str">
        <f>IF('District AA'!$B$15="","",IF($CP31&gt;=$CQ31,"Pass",IF($CP31&gt;=($CQ31-(('District AA'!$H$15-'District AA'!$I$15)/$CR31)),"Pass With Exemption(s)","Fail")))</f>
        <v/>
      </c>
      <c r="CT31" s="28">
        <f>'District AA'!$H$15+'District AA'!$I$15</f>
        <v>0</v>
      </c>
      <c r="CU31" s="28">
        <f>'District AA'!$O$15</f>
        <v>0</v>
      </c>
      <c r="CV31" s="108">
        <f t="shared" si="28"/>
        <v>0</v>
      </c>
      <c r="CW31" s="29" t="str">
        <f>IF('District AA'!$B$15="","",IF($CU31&gt;=$CV31,"Pass",IF($CU31&gt;=($CV31-'District AA'!$R$15-'District AA'!$S$15),"Pass With Exemption(s)","Fail")))</f>
        <v/>
      </c>
      <c r="CX31" s="28">
        <f>'District AA'!$P$15</f>
        <v>0</v>
      </c>
      <c r="CY31" s="108">
        <f t="shared" si="29"/>
        <v>0</v>
      </c>
      <c r="CZ31" s="29" t="str">
        <f>IF('District AA'!$B$15="","",IF($CX31&gt;=$CY31,"Pass",IF($CX31&gt;=($CY31-(('District AA'!$R$15-'District AA'!$S$15)/$DC31)),"Pass With Exemption(s)","Fail")))</f>
        <v/>
      </c>
      <c r="DA31" s="28">
        <f>'District AA'!$R$15+'District AA'!$S$15</f>
        <v>0</v>
      </c>
      <c r="DB31" s="28">
        <f>'District AA'!$E$15</f>
        <v>0</v>
      </c>
      <c r="DC31" s="108">
        <f t="shared" si="30"/>
        <v>0</v>
      </c>
      <c r="DD31" s="28">
        <f>'District AA'!$X$15</f>
        <v>0</v>
      </c>
      <c r="DF31" s="28">
        <f>'District AA'!$D$16</f>
        <v>0</v>
      </c>
      <c r="DG31" s="108">
        <f t="shared" si="31"/>
        <v>0</v>
      </c>
      <c r="DH31" s="29" t="str">
        <f>IF('District AA'!$B$16="","",IF($DF31&gt;=$DG31,"Pass",IF($DF31&gt;=($DG31-'District AA'!$H$16-'District AA'!$I$16),"Pass With Exemption(s)","Fail")))</f>
        <v/>
      </c>
      <c r="DI31" s="28">
        <f>'District AA'!$F$16</f>
        <v>0</v>
      </c>
      <c r="DJ31" s="108">
        <f t="shared" si="32"/>
        <v>0</v>
      </c>
      <c r="DK31" s="108">
        <f t="shared" si="33"/>
        <v>0</v>
      </c>
      <c r="DL31" s="29" t="str">
        <f>IF('District AA'!$B$16="","",IF($DI31&gt;=$DJ31,"Pass",IF($DI31&gt;=($DJ31-(('District AA'!$H$16-'District AA'!$I$16)/$DK31)),"Pass With Exemption(s)","Fail")))</f>
        <v/>
      </c>
      <c r="DM31" s="28">
        <f>'District AA'!$H$16+'District AA'!$I$16</f>
        <v>0</v>
      </c>
      <c r="DN31" s="28">
        <f>'District AA'!$O$16</f>
        <v>0</v>
      </c>
      <c r="DO31" s="108">
        <f t="shared" si="34"/>
        <v>0</v>
      </c>
      <c r="DP31" s="29" t="str">
        <f>IF('District AA'!$B$16="","",IF($DN31&gt;=$DO31,"Pass",IF($DN31&gt;=($DO31-'District AA'!$R$16-'District AA'!$S$16),"Pass With Exemption(s)","Fail")))</f>
        <v/>
      </c>
      <c r="DQ31" s="28">
        <f>'District AA'!$P$16</f>
        <v>0</v>
      </c>
      <c r="DR31" s="108">
        <f t="shared" si="35"/>
        <v>0</v>
      </c>
      <c r="DS31" s="29" t="str">
        <f>IF('District AA'!$B$16="","",IF($DQ31&gt;=$DR31,"Pass",IF($DQ31&gt;=($DR31-(('District AA'!$R$16-'District AA'!$S$16)/$DV31)),"Pass With Exemption(s)","Fail")))</f>
        <v/>
      </c>
      <c r="DT31" s="28">
        <f>'District AA'!$R$16+'District AA'!$S$16</f>
        <v>0</v>
      </c>
      <c r="DU31" s="28">
        <f>'District AA'!$E$16</f>
        <v>0</v>
      </c>
      <c r="DV31" s="108">
        <f t="shared" si="36"/>
        <v>0</v>
      </c>
      <c r="DW31" s="28">
        <f>'District AA'!$X$16</f>
        <v>0</v>
      </c>
      <c r="DY31" s="28">
        <f>'District AA'!$D$17</f>
        <v>0</v>
      </c>
      <c r="DZ31" s="108">
        <f t="shared" si="37"/>
        <v>0</v>
      </c>
      <c r="EA31" s="29" t="str">
        <f>IF('District AA'!$B$17="","",IF($DY31&gt;=$DZ31,"Pass",IF($DY31&gt;=($DZ31-'District AA'!$H$17-'District AA'!$I$17),"Pass With Exemption(s)","Fail")))</f>
        <v/>
      </c>
      <c r="EB31" s="28">
        <f>'District AA'!$F$17</f>
        <v>0</v>
      </c>
      <c r="EC31" s="108">
        <f t="shared" si="38"/>
        <v>0</v>
      </c>
      <c r="ED31" s="108">
        <f t="shared" si="39"/>
        <v>0</v>
      </c>
      <c r="EE31" s="29" t="str">
        <f>IF('District AA'!$B$17="","",IF($EB31&gt;=$EC31,"Pass",IF($EB31&gt;=($EC31-(('District AA'!$H$17-'District AA'!$I$17)/$ED31)),"Pass With Exemption(s)","Fail")))</f>
        <v/>
      </c>
      <c r="EF31" s="28">
        <f>'District AA'!$H$17+'District AA'!$I$17</f>
        <v>0</v>
      </c>
      <c r="EG31" s="28">
        <f>'District AA'!$O$17</f>
        <v>0</v>
      </c>
      <c r="EH31" s="108">
        <f t="shared" si="40"/>
        <v>0</v>
      </c>
      <c r="EI31" s="29" t="str">
        <f>IF('District AA'!$B$17="","",IF($EG31&gt;=$EH31,"Pass",IF($EG31&gt;=($EH31-'District AA'!$R$17-'District AA'!$S$17),"Pass With Exemption(s)","Fail")))</f>
        <v/>
      </c>
      <c r="EJ31" s="28">
        <f>'District AA'!$P$17</f>
        <v>0</v>
      </c>
      <c r="EK31" s="108">
        <f t="shared" si="41"/>
        <v>0</v>
      </c>
      <c r="EL31" s="29" t="str">
        <f>IF('District AA'!$B$17="","",IF($EJ31&gt;=$EK31,"Pass",IF($EJ31&gt;=($EK31-(('District AA'!$R$17-'District AA'!$S$17)/$EO31)),"Pass With Exemption(s)","Fail")))</f>
        <v/>
      </c>
      <c r="EM31" s="28">
        <f>'District AA'!$R$17+'District AA'!$S$17</f>
        <v>0</v>
      </c>
      <c r="EN31" s="28">
        <f>'District AA'!$E$17</f>
        <v>0</v>
      </c>
      <c r="EO31" s="108">
        <f t="shared" si="42"/>
        <v>0</v>
      </c>
      <c r="EP31" s="28">
        <f>'District AA'!$X$17</f>
        <v>0</v>
      </c>
      <c r="ER31" s="28">
        <f>'District AA'!$D$18</f>
        <v>0</v>
      </c>
      <c r="ES31" s="108">
        <f t="shared" si="43"/>
        <v>0</v>
      </c>
      <c r="ET31" s="29" t="str">
        <f>IF('District AA'!$B$18="","",IF($ER31&gt;=$ES31,"Pass",IF($ER31&gt;=($ES31-'District AA'!$H$18-'District AA'!$I$18),"Pass With Exemption(s)","Fail")))</f>
        <v/>
      </c>
      <c r="EU31" s="28">
        <f>'District AA'!$F$18</f>
        <v>0</v>
      </c>
      <c r="EV31" s="108">
        <f t="shared" si="44"/>
        <v>0</v>
      </c>
      <c r="EW31" s="108">
        <f t="shared" si="45"/>
        <v>0</v>
      </c>
      <c r="EX31" s="29" t="str">
        <f>IF('District AA'!$B$18="","",IF($EU31&gt;=$EV31,"Pass",IF($EU31&gt;=($EV31-(('District AA'!$H$18-'District AA'!$I$18)/$EW31)),"Pass With Exemption(s)","Fail")))</f>
        <v/>
      </c>
      <c r="EY31" s="28">
        <f>'District AA'!$H$18+'District AA'!$I$18</f>
        <v>0</v>
      </c>
      <c r="EZ31" s="28">
        <f>'District AA'!$O$18</f>
        <v>0</v>
      </c>
      <c r="FA31" s="108">
        <f t="shared" si="46"/>
        <v>0</v>
      </c>
      <c r="FB31" s="29" t="str">
        <f>IF('District AA'!$B$18="","",IF($EZ31&gt;=$FA31,"Pass",IF($EZ31&gt;=($FA31-'District AA'!$R$18-'District AA'!$S$18),"Pass With Exemption(s)","Fail")))</f>
        <v/>
      </c>
      <c r="FC31" s="28">
        <f>'District AA'!$P$18</f>
        <v>0</v>
      </c>
      <c r="FD31" s="108">
        <f t="shared" si="47"/>
        <v>0</v>
      </c>
      <c r="FE31" s="29" t="str">
        <f>IF('District AA'!$B$18="","",IF($FC31&gt;=$FD31,"Pass",IF($FC31&gt;=($FD31-(('District AA'!$R$18-'District AA'!$S$18)/$FH31)),"Pass With Exemption(s)","Fail")))</f>
        <v/>
      </c>
      <c r="FF31" s="28">
        <f>'District AA'!$R$18+'District AA'!$S$18</f>
        <v>0</v>
      </c>
      <c r="FG31" s="28">
        <f>'District AA'!$E$18</f>
        <v>0</v>
      </c>
      <c r="FH31" s="108">
        <f t="shared" si="48"/>
        <v>0</v>
      </c>
      <c r="FI31" s="28">
        <f>'District AA'!$X$18</f>
        <v>0</v>
      </c>
      <c r="FK31" s="28">
        <f>'District AA'!$D$19</f>
        <v>0</v>
      </c>
      <c r="FL31" s="108">
        <f t="shared" si="49"/>
        <v>0</v>
      </c>
      <c r="FM31" s="29" t="str">
        <f>IF('District AA'!$B$19="","",IF($FK31&gt;=$FL31,"Pass",IF($FK31&gt;=($FL31-'District AA'!$H$19-'District AA'!$I$19),"Pass With Exemption(s)","Fail")))</f>
        <v/>
      </c>
      <c r="FN31" s="28">
        <f>'District AA'!$F$19</f>
        <v>0</v>
      </c>
      <c r="FO31" s="108">
        <f t="shared" si="50"/>
        <v>0</v>
      </c>
      <c r="FP31" s="108">
        <f t="shared" si="51"/>
        <v>0</v>
      </c>
      <c r="FQ31" s="29" t="str">
        <f>IF('District AA'!$B$19="","",IF($FN31&gt;=$FO31,"Pass",IF($FN31&gt;=($FO31-(('District AA'!$H$19-'District AA'!$I$19)/$FP31)),"Pass With Exemption(s)","Fail")))</f>
        <v/>
      </c>
      <c r="FR31" s="28">
        <f>'District AA'!$H$19+'District AA'!$I$19</f>
        <v>0</v>
      </c>
      <c r="FS31" s="28">
        <f>'District AA'!$O$19</f>
        <v>0</v>
      </c>
      <c r="FT31" s="108">
        <f t="shared" si="52"/>
        <v>0</v>
      </c>
      <c r="FU31" s="29" t="str">
        <f>IF('District AA'!$B$19="","",IF($FS31&gt;=$FT31,"Pass",IF($FS31&gt;=($FT31-'District AA'!$R$19-'District AA'!$S$19),"Pass With Exemption(s)","Fail")))</f>
        <v/>
      </c>
      <c r="FV31" s="28">
        <f>'District AA'!$P$19</f>
        <v>0</v>
      </c>
      <c r="FW31" s="108">
        <f t="shared" si="53"/>
        <v>0</v>
      </c>
      <c r="FX31" s="29" t="str">
        <f>IF('District AA'!$B$19="","",IF($FV31&gt;=$FW31,"Pass",IF($FV31&gt;=($FW31-(('District AA'!$R$19-'District AA'!$S$19)/$GA31)),"Pass With Exemption(s)","Fail")))</f>
        <v/>
      </c>
      <c r="FY31" s="28">
        <f>'District AA'!$R$19+'District AA'!$S$19</f>
        <v>0</v>
      </c>
      <c r="FZ31" s="28">
        <f>'District AA'!$E$19</f>
        <v>0</v>
      </c>
      <c r="GA31" s="108">
        <f t="shared" si="54"/>
        <v>0</v>
      </c>
      <c r="GB31" s="28">
        <f>'District AA'!$X$19</f>
        <v>0</v>
      </c>
      <c r="GD31" s="28">
        <f>'District AA'!$D$20</f>
        <v>0</v>
      </c>
      <c r="GE31" s="108">
        <f t="shared" si="55"/>
        <v>0</v>
      </c>
      <c r="GF31" s="29" t="str">
        <f>IF('District AA'!$B$20="","",IF($GD31&gt;=$GE31,"Pass",IF($GD31&gt;=($GE31-'District AA'!$H$20-'District AA'!$I$20),"Pass With Exemption(s)","Fail")))</f>
        <v/>
      </c>
      <c r="GG31" s="28">
        <f>'District AA'!$F$20</f>
        <v>0</v>
      </c>
      <c r="GH31" s="108">
        <f t="shared" si="56"/>
        <v>0</v>
      </c>
      <c r="GI31" s="108">
        <f t="shared" si="57"/>
        <v>0</v>
      </c>
      <c r="GJ31" s="29" t="str">
        <f>IF('District AA'!$B$20="","",IF($GG31&gt;=$GH31,"Pass",IF($GG31&gt;=($GH31-(('District AA'!$H$20-'District AA'!$I$20)/$GI31)),"Pass With Exemption(s)","Fail")))</f>
        <v/>
      </c>
      <c r="GK31" s="28">
        <f>'District AA'!$H$20+'District AA'!$I$20</f>
        <v>0</v>
      </c>
      <c r="GL31" s="28">
        <f>'District AA'!$O$20</f>
        <v>0</v>
      </c>
      <c r="GM31" s="108">
        <f t="shared" si="58"/>
        <v>0</v>
      </c>
      <c r="GN31" s="29" t="str">
        <f>IF('District AA'!$B$20="","",IF($GL31&gt;=$GM31,"Pass",IF($GL31&gt;=($GM31-'District AA'!$R$20-'District AA'!$S$20),"Pass With Exemption(s)","Fail")))</f>
        <v/>
      </c>
      <c r="GO31" s="28">
        <f>'District AA'!$P$20</f>
        <v>0</v>
      </c>
      <c r="GP31" s="108">
        <f t="shared" si="59"/>
        <v>0</v>
      </c>
      <c r="GQ31" s="29" t="str">
        <f>IF('District AA'!$B$20="","",IF($GO31&gt;=$GP31,"Pass",IF($GO31&gt;=($GP31-(('District AA'!$R$20-'District AA'!$S$20)/$GT31)),"Pass With Exemption(s)","Fail")))</f>
        <v/>
      </c>
      <c r="GR31" s="28">
        <f>'District AA'!$R$20+'District AA'!$S$20</f>
        <v>0</v>
      </c>
      <c r="GS31" s="28">
        <f>'District AA'!$E$20</f>
        <v>0</v>
      </c>
      <c r="GT31" s="108">
        <f t="shared" si="60"/>
        <v>0</v>
      </c>
      <c r="GU31" s="28">
        <f>'District AA'!$X$20</f>
        <v>0</v>
      </c>
      <c r="GW31" s="28">
        <f>'District AA'!$D$21</f>
        <v>0</v>
      </c>
      <c r="GX31" s="108">
        <f t="shared" si="61"/>
        <v>0</v>
      </c>
      <c r="GY31" s="29" t="str">
        <f>IF('District AA'!$B$21="","",IF($GW31&gt;=$GX31,"Pass",IF($GW31&gt;=($GX31-'District AA'!$H$21-'District AA'!$I$21),"Pass With Exemption(s)","Fail")))</f>
        <v/>
      </c>
      <c r="GZ31" s="28">
        <f>'District AA'!$F$21</f>
        <v>0</v>
      </c>
      <c r="HA31" s="108">
        <f t="shared" si="62"/>
        <v>0</v>
      </c>
      <c r="HB31" s="108">
        <f t="shared" si="0"/>
        <v>0</v>
      </c>
      <c r="HC31" s="29" t="str">
        <f>IF('District AA'!$B$21="","",IF($GZ31&gt;=$HA31,"Pass",IF($GZ31&gt;=($HA31-(('District AA'!$H$21-'District AA'!$I$21)/$HB31)),"Pass With Exemption(s)","Fail")))</f>
        <v/>
      </c>
      <c r="HD31" s="28">
        <f>'District AA'!$H$21+'District AA'!$I$21</f>
        <v>0</v>
      </c>
      <c r="HE31" s="28">
        <f>'District AA'!$O$21</f>
        <v>0</v>
      </c>
      <c r="HF31" s="108">
        <f t="shared" si="63"/>
        <v>0</v>
      </c>
      <c r="HG31" s="29" t="str">
        <f>IF('District AA'!$B$21="","",IF($HE31&gt;=$HF31,"Pass",IF($HE31&gt;=($HF31-'District AA'!$R$21-'District AA'!$S$21),"Pass With Exemption(s)","Fail")))</f>
        <v/>
      </c>
      <c r="HH31" s="28">
        <f>'District AA'!$P$21</f>
        <v>0</v>
      </c>
      <c r="HI31" s="108">
        <f t="shared" si="64"/>
        <v>0</v>
      </c>
      <c r="HJ31" s="29" t="str">
        <f>IF('District AA'!$B$21="","",IF($HH31&gt;=$HI31,"Pass",IF($HH31&gt;=($HI31-(('District AA'!$R$21-'District AA'!$S$21)/$HM31)),"Pass With Exemption(s)","Fail")))</f>
        <v/>
      </c>
      <c r="HK31" s="28">
        <f>'District AA'!$R$21+'District AA'!$S$21</f>
        <v>0</v>
      </c>
      <c r="HL31" s="28">
        <f>'District AA'!$E$21</f>
        <v>0</v>
      </c>
      <c r="HM31" s="108">
        <f t="shared" si="65"/>
        <v>0</v>
      </c>
      <c r="HN31" s="28">
        <f>'District AA'!$X$21</f>
        <v>0</v>
      </c>
      <c r="HP31" s="28">
        <f>'District AA'!$D$22</f>
        <v>0</v>
      </c>
      <c r="HQ31" s="108">
        <f t="shared" si="66"/>
        <v>0</v>
      </c>
      <c r="HR31" s="29" t="str">
        <f>IF('District AA'!$B$22="","",IF($HP31&gt;=$HQ31,"Pass",IF($HP31&gt;=($HQ31-'District AA'!$H$22-'District AA'!$I$22),"Pass With Exemption(s)","Fail")))</f>
        <v/>
      </c>
      <c r="HS31" s="28">
        <f>'District AA'!$F$22</f>
        <v>0</v>
      </c>
      <c r="HT31" s="108">
        <f t="shared" si="67"/>
        <v>0</v>
      </c>
      <c r="HU31" s="108">
        <f t="shared" si="68"/>
        <v>0</v>
      </c>
      <c r="HV31" s="29" t="str">
        <f>IF('District AA'!$B$22="","",IF($HS31&gt;=$HT31,"Pass",IF($HS31&gt;=($HT31-(('District AA'!$H$22-'District AA'!$I$22)/$HU31)),"Pass With Exemption(s)","Fail")))</f>
        <v/>
      </c>
      <c r="HW31" s="28">
        <f>'District AA'!$H$22+'District AA'!$I$22</f>
        <v>0</v>
      </c>
      <c r="HX31" s="28">
        <f>'District AA'!$O$22</f>
        <v>0</v>
      </c>
      <c r="HY31" s="108">
        <f t="shared" si="69"/>
        <v>0</v>
      </c>
      <c r="HZ31" s="29" t="str">
        <f>IF('District AA'!$B$22="","",IF($HX31&gt;=$HY31,"Pass",IF($HX31&gt;=($HY31-'District AA'!$R$22-'District AA'!$S$22),"Pass With Exemption(s)","Fail")))</f>
        <v/>
      </c>
      <c r="IA31" s="28">
        <f>'District AA'!$P$22</f>
        <v>0</v>
      </c>
      <c r="IB31" s="108">
        <f t="shared" si="70"/>
        <v>0</v>
      </c>
      <c r="IC31" s="29" t="str">
        <f>IF('District AA'!$B$22="","",IF($IA31&gt;=$IB31,"Pass",IF($IA31&gt;=($IB31-(('District AA'!$R$22-'District AA'!$S$22)/$IF31)),"Pass With Exemption(s)","Fail")))</f>
        <v/>
      </c>
      <c r="ID31" s="28">
        <f>'District AA'!$R$22+'District AA'!$S$22</f>
        <v>0</v>
      </c>
      <c r="IE31" s="28">
        <f>'District AA'!$E$22</f>
        <v>0</v>
      </c>
      <c r="IF31" s="108">
        <f t="shared" si="71"/>
        <v>0</v>
      </c>
      <c r="IG31" s="28">
        <f>'District AA'!$X$22</f>
        <v>0</v>
      </c>
      <c r="II31" s="28">
        <f>'District AA'!$D$23</f>
        <v>0</v>
      </c>
      <c r="IJ31" s="108">
        <f t="shared" si="72"/>
        <v>0</v>
      </c>
      <c r="IK31" s="29" t="str">
        <f>IF('District AA'!$B$23="","",IF($II31&gt;=$IJ31,"Pass",IF($II31&gt;=($IJ31-'District AA'!$H$23-'District AA'!$I$23),"Pass With Exemption(s)","Fail")))</f>
        <v/>
      </c>
      <c r="IL31" s="28">
        <f>'District AA'!$F$23</f>
        <v>0</v>
      </c>
      <c r="IM31" s="108">
        <f t="shared" si="73"/>
        <v>0</v>
      </c>
      <c r="IN31" s="108">
        <f t="shared" si="74"/>
        <v>0</v>
      </c>
      <c r="IO31" s="29" t="str">
        <f>IF('District AA'!$B$23="","",IF($IL31&gt;=$IM31,"Pass",IF($IL31&gt;=($IM31-(('District AA'!$H$23-'District AA'!$I$23)/$IN31)),"Pass With Exemption(s)","Fail")))</f>
        <v/>
      </c>
      <c r="IP31" s="28">
        <f>'District AA'!$H$23+'District AA'!$I$23</f>
        <v>0</v>
      </c>
      <c r="IQ31" s="28">
        <f>'District AA'!$O$23</f>
        <v>0</v>
      </c>
      <c r="IR31" s="108">
        <f t="shared" si="75"/>
        <v>0</v>
      </c>
      <c r="IS31" s="29" t="str">
        <f>IF('District AA'!$B$23="","",IF($IQ31&gt;=$IR31,"Pass",IF($IQ31&gt;=($IR31-'District AA'!$R$23-'District AA'!$S$23),"Pass With Exemption(s)","Fail")))</f>
        <v/>
      </c>
      <c r="IT31" s="28">
        <f>'District AA'!$P$23</f>
        <v>0</v>
      </c>
      <c r="IU31" s="108">
        <f t="shared" si="76"/>
        <v>0</v>
      </c>
      <c r="IV31" s="29" t="str">
        <f>IF('District AA'!$B$23="","",IF($IT31&gt;=$IU31,"Pass",IF($IT31&gt;=($IU31-(('District AA'!$R$23-'District AA'!$S$23)/$IY31)),"Pass With Exemption(s)","Fail")))</f>
        <v/>
      </c>
      <c r="IW31" s="28">
        <f>'District AA'!$R$23+'District AA'!$S$23</f>
        <v>0</v>
      </c>
      <c r="IX31" s="28">
        <f>'District AA'!$E$23</f>
        <v>0</v>
      </c>
      <c r="IY31" s="108">
        <f t="shared" si="77"/>
        <v>0</v>
      </c>
      <c r="IZ31" s="28">
        <f>'District AA'!$X$23</f>
        <v>0</v>
      </c>
      <c r="JB31" s="28">
        <f>'District AA'!$D$24</f>
        <v>0</v>
      </c>
      <c r="JC31" s="108">
        <f t="shared" si="78"/>
        <v>0</v>
      </c>
      <c r="JD31" s="29" t="str">
        <f>IF('District AA'!$B$24="","",IF($JB31&gt;=$JC31,"Pass",IF($JB31&gt;=($JB31-'District AA'!$H$24-'District AA'!$I$24),"Pass With Exemption(s)","Fail")))</f>
        <v/>
      </c>
      <c r="JE31" s="28">
        <f>'District AA'!$F$24</f>
        <v>0</v>
      </c>
      <c r="JF31" s="108">
        <f t="shared" si="79"/>
        <v>0</v>
      </c>
      <c r="JG31" s="108">
        <f t="shared" si="80"/>
        <v>0</v>
      </c>
      <c r="JH31" s="29" t="str">
        <f>IF('District AA'!$B$24="","",IF($JE31&gt;=$JF31,"Pass",IF($JE31&gt;=($JF31-(('District AA'!$H$24-'District AA'!$I$24)/$JG31)),"Pass With Exemption(s)","Fail")))</f>
        <v/>
      </c>
      <c r="JI31" s="28">
        <f>'District AA'!$H$24+'District AA'!$I$24</f>
        <v>0</v>
      </c>
      <c r="JJ31" s="28">
        <f>'District AA'!$O$24</f>
        <v>0</v>
      </c>
      <c r="JK31" s="108">
        <f t="shared" si="81"/>
        <v>0</v>
      </c>
      <c r="JL31" s="29" t="str">
        <f>IF('District AA'!$B$24="","",IF($JJ31&gt;=$JK31,"Pass",IF($JJ31&gt;=($JK31-'District AA'!$R$24-'District AA'!$S$24),"Pass With Exemption(s)","Fail")))</f>
        <v/>
      </c>
      <c r="JM31" s="28">
        <f>'District AA'!$P$24</f>
        <v>0</v>
      </c>
      <c r="JN31" s="108">
        <f t="shared" si="82"/>
        <v>0</v>
      </c>
      <c r="JO31" s="29" t="str">
        <f>IF('District AA'!$B$24="","",IF($JM31&gt;=$JN31,"Pass",IF($JM31&gt;=($JN31-(('District AA'!$R$24-'District AA'!$S$24)/$JR31)),"Pass With Exemption(s)","Fail")))</f>
        <v/>
      </c>
      <c r="JP31" s="28">
        <f>'District AA'!$R$24+'District AA'!$S$24</f>
        <v>0</v>
      </c>
      <c r="JQ31" s="28">
        <f>'District AA'!$E$24</f>
        <v>0</v>
      </c>
      <c r="JR31" s="108">
        <f t="shared" si="83"/>
        <v>0</v>
      </c>
      <c r="JS31" s="28">
        <f>'District AA'!$X$24</f>
        <v>0</v>
      </c>
      <c r="JU31" s="28">
        <f>'District AA'!$D$25</f>
        <v>0</v>
      </c>
      <c r="JV31" s="108">
        <f t="shared" si="84"/>
        <v>0</v>
      </c>
      <c r="JW31" s="29" t="str">
        <f>IF('District AA'!$B$25="","",IF($JU31&gt;=$JV31,"Pass",IF($JU31&gt;=($JV31-'District AA'!$H$25-'District AA'!$I$25),"Pass With Exemption(s)","Fail")))</f>
        <v/>
      </c>
      <c r="JX31" s="28">
        <f>'District AA'!$F$25</f>
        <v>0</v>
      </c>
      <c r="JY31" s="108">
        <f t="shared" si="85"/>
        <v>0</v>
      </c>
      <c r="JZ31" s="108">
        <f t="shared" si="86"/>
        <v>0</v>
      </c>
      <c r="KA31" s="29" t="str">
        <f>IF('District AA'!$B$25="","",IF($JX31&gt;=$JY31,"Pass",IF($JX31&gt;=($JY31-(('District AA'!$H$25-'District AA'!$I$25)/$JZ31)),"Pass With Exemption(s)","Fail")))</f>
        <v/>
      </c>
      <c r="KB31" s="28">
        <f>'District AA'!$H$25+'District AA'!$I$25</f>
        <v>0</v>
      </c>
      <c r="KC31" s="28">
        <f>'District AA'!$O$25</f>
        <v>0</v>
      </c>
      <c r="KD31" s="108">
        <f t="shared" si="87"/>
        <v>0</v>
      </c>
      <c r="KE31" s="29" t="str">
        <f>IF('District AA'!$B$25="","",IF($KC31&gt;=$KD31,"Pass",IF($KC31&gt;=($KD31-'District AA'!$R$25-'District AA'!$S$25),"Pass With Exemption(s)","Fail")))</f>
        <v/>
      </c>
      <c r="KF31" s="28">
        <f>'District AA'!$P$25</f>
        <v>0</v>
      </c>
      <c r="KG31" s="108">
        <f t="shared" si="88"/>
        <v>0</v>
      </c>
      <c r="KH31" s="29" t="str">
        <f>IF('District AA'!$B$25="","",IF($KF31&gt;=$KG31,"Pass",IF($KF31&gt;=($KG31-(('District AA'!$R$25-'District AA'!$S$25)/$KK31)),"Pass With Exemption(s)","Fail")))</f>
        <v/>
      </c>
      <c r="KI31" s="28">
        <f>'District AA'!$R$25+'District AA'!$S$25</f>
        <v>0</v>
      </c>
      <c r="KJ31" s="28">
        <f>'District AA'!$E$25</f>
        <v>0</v>
      </c>
      <c r="KK31" s="108">
        <f t="shared" si="89"/>
        <v>0</v>
      </c>
      <c r="KL31" s="28">
        <f>'District AA'!$X$25</f>
        <v>0</v>
      </c>
    </row>
    <row r="32" spans="1:298" x14ac:dyDescent="0.3">
      <c r="A32" s="30">
        <f>'District AB'!$B$3</f>
        <v>0</v>
      </c>
      <c r="B32" s="28">
        <f>'District AB'!$D$10</f>
        <v>0</v>
      </c>
      <c r="C32" s="29" t="str">
        <f>IF('District AB'!$B$10="","",IF('District AB'!$H$10&gt;0,"Pass With Exemption(s)","Pass"))</f>
        <v/>
      </c>
      <c r="D32" s="28">
        <f>'District AB'!$F$10</f>
        <v>0</v>
      </c>
      <c r="E32" s="29" t="str">
        <f>IF('District AB'!$B$10="","",IF('District AB'!$H$10&gt;0,"Pass With Exemption(s)","Pass"))</f>
        <v/>
      </c>
      <c r="F32" s="28">
        <f>'District AB'!$H$10+'District AB'!$I$10</f>
        <v>0</v>
      </c>
      <c r="G32" s="28">
        <f>'District AB'!$O$10</f>
        <v>0</v>
      </c>
      <c r="H32" s="29" t="str">
        <f>IF('District AB'!$B$10="","",IF('District AB'!$R$10&gt;0,"Pass With Exemption(s)","Pass"))</f>
        <v/>
      </c>
      <c r="I32" s="28">
        <f>'District AB'!$P$10</f>
        <v>0</v>
      </c>
      <c r="J32" s="29" t="str">
        <f>IF('District AB'!$B$10="","",IF('District AB'!$R$10&gt;0,"Pass With Exemption(s)","Pass"))</f>
        <v/>
      </c>
      <c r="K32" s="28">
        <f>'District AB'!$R$10+'District AB'!$S$10</f>
        <v>0</v>
      </c>
      <c r="L32" s="28">
        <f>'District AB'!$E$10</f>
        <v>0</v>
      </c>
      <c r="M32" s="28">
        <f>'District AB'!$X$10</f>
        <v>0</v>
      </c>
      <c r="O32" s="28">
        <f>'District AB'!$D$11</f>
        <v>0</v>
      </c>
      <c r="P32" s="108">
        <f t="shared" si="1"/>
        <v>0</v>
      </c>
      <c r="Q32" s="29" t="str">
        <f>IF('District AB'!$B$11="","",IF($O32&gt;=$P32,"Pass",IF($O32&gt;=($P32-'District AB'!$H$11-'District AB'!$I$11),"Pass With Exemption(s)","Fail")))</f>
        <v/>
      </c>
      <c r="R32" s="28">
        <f>'District AB'!$F$11</f>
        <v>0</v>
      </c>
      <c r="S32" s="108">
        <f t="shared" si="2"/>
        <v>0</v>
      </c>
      <c r="T32" s="108">
        <f t="shared" si="3"/>
        <v>0</v>
      </c>
      <c r="U32" s="29" t="str">
        <f>IF('District AB'!$B$11="","",IF($R32&gt;=$S32,"Pass",IF($R32&gt;=($S32-(('District AB'!$H$11-'District AB'!$I$11)/$T32)),"Pass With Exemption(s)","Fail")))</f>
        <v/>
      </c>
      <c r="V32" s="28">
        <f>'District AB'!$H$11+'District AB'!$I$11</f>
        <v>0</v>
      </c>
      <c r="W32" s="28">
        <f>'District AB'!$O$11</f>
        <v>0</v>
      </c>
      <c r="X32" s="108">
        <f t="shared" si="4"/>
        <v>0</v>
      </c>
      <c r="Y32" s="29" t="str">
        <f>IF('District AB'!$B$11="","",IF($W32&gt;=$X32,"Pass",IF($W32&gt;=($X32-'District AB'!$R$11-'District AB'!$S$11),"Pass With Exemption(s)","Fail")))</f>
        <v/>
      </c>
      <c r="Z32" s="28">
        <f>'District AB'!$P$11</f>
        <v>0</v>
      </c>
      <c r="AA32" s="108">
        <f t="shared" si="5"/>
        <v>0</v>
      </c>
      <c r="AB32" s="29" t="str">
        <f>IF('District AB'!$B$11="","",IF($Z32&gt;=$AA32,"Pass",IF($Z32&gt;=($AA32-(('District AB'!$R$11-'District AB'!$S$11)/$AE32)),"Pass With Exemption(s)","Fail")))</f>
        <v/>
      </c>
      <c r="AC32" s="28">
        <f>'District AB'!$R$11+'District AB'!$S$11</f>
        <v>0</v>
      </c>
      <c r="AD32" s="28">
        <f>'District AB'!$E$11</f>
        <v>0</v>
      </c>
      <c r="AE32" s="108">
        <f t="shared" si="6"/>
        <v>0</v>
      </c>
      <c r="AF32" s="28">
        <f>'District AB'!$X$11</f>
        <v>0</v>
      </c>
      <c r="AH32" s="28">
        <f>'District AB'!$D$12</f>
        <v>0</v>
      </c>
      <c r="AI32" s="108">
        <f t="shared" si="7"/>
        <v>0</v>
      </c>
      <c r="AJ32" s="29" t="str">
        <f>IF('District AB'!$B$12="","",IF($AH32&gt;=$AI32,"Pass",IF($AH32&gt;=($AI32-'District AB'!$H$12-'District AB'!$I$12),"Pass With Exemption(s)","Fail")))</f>
        <v/>
      </c>
      <c r="AK32" s="28">
        <f>'District AB'!$F$12</f>
        <v>0</v>
      </c>
      <c r="AL32" s="108">
        <f t="shared" si="8"/>
        <v>0</v>
      </c>
      <c r="AM32" s="108">
        <f t="shared" si="9"/>
        <v>0</v>
      </c>
      <c r="AN32" s="29" t="str">
        <f>IF('District AB'!$B$12="","",IF($AK32&gt;=$AL32,"Pass",IF($AK32&gt;=($AL32-(('District AB'!$H$12-'District AB'!$I$12)/$AM32)),"Pass With Exemption(s)","Fail")))</f>
        <v/>
      </c>
      <c r="AO32" s="28">
        <f>'District AB'!$H$12+'District AB'!$I$12</f>
        <v>0</v>
      </c>
      <c r="AP32" s="28">
        <f>'District AB'!$O$12</f>
        <v>0</v>
      </c>
      <c r="AQ32" s="108">
        <f t="shared" si="10"/>
        <v>0</v>
      </c>
      <c r="AR32" s="29" t="str">
        <f>IF('District AB'!$B$12="","",IF($AP32&gt;=$AQ32,"Pass",IF($AP32&gt;=($AQ32-'District AB'!$R$12-'District AB'!$S$12),"Pass With Exemption(s)","Fail")))</f>
        <v/>
      </c>
      <c r="AS32" s="28">
        <f>'District AB'!$P$12</f>
        <v>0</v>
      </c>
      <c r="AT32" s="108">
        <f t="shared" si="11"/>
        <v>0</v>
      </c>
      <c r="AU32" s="29" t="str">
        <f>IF('District AB'!$B$12="","",IF($AS32&gt;=$AT32,"Pass",IF($AS32&gt;=($AT32-(('District AB'!$R$12-'District AB'!$S$12)/$AX32)),"Pass With Exemption(s)","Fail")))</f>
        <v/>
      </c>
      <c r="AV32" s="28">
        <f>'District AB'!$R$12+'District AB'!$S$12</f>
        <v>0</v>
      </c>
      <c r="AW32" s="28">
        <f>'District AB'!$E$12</f>
        <v>0</v>
      </c>
      <c r="AX32" s="108">
        <f t="shared" si="12"/>
        <v>0</v>
      </c>
      <c r="AY32" s="28">
        <f>'District AB'!$X$12</f>
        <v>0</v>
      </c>
      <c r="BA32" s="28">
        <f>'District AB'!$D$13</f>
        <v>0</v>
      </c>
      <c r="BB32" s="108">
        <f t="shared" si="13"/>
        <v>0</v>
      </c>
      <c r="BC32" s="29" t="str">
        <f>IF('District AB'!$B$13="","",IF($BA32&gt;=$BB32,"Pass",IF($BA32&gt;=($BB32-'District AB'!$H$13-'District AB'!$I$13),"Pass With Exemption(s)","Fail")))</f>
        <v/>
      </c>
      <c r="BD32" s="28">
        <f>'District AB'!$F$13</f>
        <v>0</v>
      </c>
      <c r="BE32" s="108">
        <f t="shared" si="14"/>
        <v>0</v>
      </c>
      <c r="BF32" s="108">
        <f t="shared" si="15"/>
        <v>0</v>
      </c>
      <c r="BG32" s="29" t="str">
        <f>IF('District AB'!$B$13="","",IF($BD32&gt;=$BE32,"Pass",IF($BD32&gt;=($BE32-(('District AB'!$H$13-'District AB'!$I$13)/$BF32)),"Pass With Exemption(s)","Fail")))</f>
        <v/>
      </c>
      <c r="BH32" s="28">
        <f>'District AB'!$H$13+'District AB'!$I$13</f>
        <v>0</v>
      </c>
      <c r="BI32" s="28">
        <f>'District AB'!$O$13</f>
        <v>0</v>
      </c>
      <c r="BJ32" s="108">
        <f t="shared" si="16"/>
        <v>0</v>
      </c>
      <c r="BK32" s="29" t="str">
        <f>IF('District AB'!$B$13="","",IF($BI32&gt;=$BJ32,"Pass",IF($BI32&gt;=($BJ32-'District AB'!$R$13-'District AB'!$S$13),"Pass With Exemption(s)","Fail")))</f>
        <v/>
      </c>
      <c r="BL32" s="28">
        <f>'District AB'!$P$13</f>
        <v>0</v>
      </c>
      <c r="BM32" s="108">
        <f t="shared" si="17"/>
        <v>0</v>
      </c>
      <c r="BN32" s="29" t="str">
        <f>IF('District AB'!$B$13="","",IF($BL32&gt;=$BM32,"Pass",IF($BL32&gt;=($BM32-(('District AB'!$R$13-'District AB'!$S$13)/$BQ32)),"Pass With Exemption(s)","Fail")))</f>
        <v/>
      </c>
      <c r="BO32" s="28">
        <f>'District AB'!$R$13+'District AB'!$S$13</f>
        <v>0</v>
      </c>
      <c r="BP32" s="28">
        <f>'District AB'!$E$13</f>
        <v>0</v>
      </c>
      <c r="BQ32" s="108">
        <f t="shared" si="18"/>
        <v>0</v>
      </c>
      <c r="BR32" s="28">
        <f>'District AB'!$X$13</f>
        <v>0</v>
      </c>
      <c r="BT32" s="28">
        <f>'District AB'!$D$14</f>
        <v>0</v>
      </c>
      <c r="BU32" s="108">
        <f t="shared" si="19"/>
        <v>0</v>
      </c>
      <c r="BV32" s="29" t="str">
        <f>IF('District AB'!$B$14="","",IF($BT32&gt;=$BU32,"Pass",IF($BT32&gt;=($BU32-'District AB'!$H$14-'District AB'!$I$14),"Pass With Exemption(s)","Fail")))</f>
        <v/>
      </c>
      <c r="BW32" s="28">
        <f>'District AB'!$F$14</f>
        <v>0</v>
      </c>
      <c r="BX32" s="108">
        <f t="shared" si="20"/>
        <v>0</v>
      </c>
      <c r="BY32" s="108">
        <f t="shared" si="21"/>
        <v>0</v>
      </c>
      <c r="BZ32" s="29" t="str">
        <f>IF('District AB'!$B$14="","",IF($BW32&gt;=$BX32,"Pass",IF($BW32&gt;=($BX32-(('District AB'!$H$14-'District AB'!$I$14)/$BY32)),"Pass With Exemption(s)","Fail")))</f>
        <v/>
      </c>
      <c r="CA32" s="28">
        <f>'District AB'!$H$14+'District AB'!$I$14</f>
        <v>0</v>
      </c>
      <c r="CB32" s="28">
        <f>'District AB'!$O$14</f>
        <v>0</v>
      </c>
      <c r="CC32" s="108">
        <f t="shared" si="22"/>
        <v>0</v>
      </c>
      <c r="CD32" s="29" t="str">
        <f>IF('District AB'!$B$14="","",IF($CB32&gt;=$CC32,"Pass",IF($CB32&gt;=($CC32-'District AB'!$R$14-'District AB'!$S$14),"Pass With Exemption(s)","Fail")))</f>
        <v/>
      </c>
      <c r="CE32" s="28">
        <f>'District AB'!$P$14</f>
        <v>0</v>
      </c>
      <c r="CF32" s="108">
        <f t="shared" si="23"/>
        <v>0</v>
      </c>
      <c r="CG32" s="29" t="str">
        <f>IF('District AB'!$B$14="","",IF($CE32&gt;=$CF32,"Pass",IF($CE32&gt;=($CF32-(('District AB'!$R$14-'District AB'!$S$14)/$CJ32)),"Pass With Exemption(s)","Fail")))</f>
        <v/>
      </c>
      <c r="CH32" s="28">
        <f>'District AB'!$R$14+'District AB'!$S$14</f>
        <v>0</v>
      </c>
      <c r="CI32" s="28">
        <f>'District AB'!$E$14</f>
        <v>0</v>
      </c>
      <c r="CJ32" s="108">
        <f t="shared" si="24"/>
        <v>0</v>
      </c>
      <c r="CK32" s="28">
        <f>'District AB'!$X$14</f>
        <v>0</v>
      </c>
      <c r="CM32" s="28">
        <f>'District AB'!$D$15</f>
        <v>0</v>
      </c>
      <c r="CN32" s="108">
        <f t="shared" si="25"/>
        <v>0</v>
      </c>
      <c r="CO32" s="29" t="str">
        <f>IF('District AB'!$B$15="","",IF($CM32&gt;=$CN32,"Pass",IF($CM32&gt;=($CN32-'District AB'!$H$15-'District AB'!$I$15),"Pass With Exemption(s)","Fail")))</f>
        <v/>
      </c>
      <c r="CP32" s="28">
        <f>'District AB'!$F$15</f>
        <v>0</v>
      </c>
      <c r="CQ32" s="108">
        <f t="shared" si="26"/>
        <v>0</v>
      </c>
      <c r="CR32" s="108">
        <f t="shared" si="27"/>
        <v>0</v>
      </c>
      <c r="CS32" s="29" t="str">
        <f>IF('District AB'!$B$15="","",IF($CP32&gt;=$CQ32,"Pass",IF($CP32&gt;=($CQ32-(('District AB'!$H$15-'District AB'!$I$15)/$CR32)),"Pass With Exemption(s)","Fail")))</f>
        <v/>
      </c>
      <c r="CT32" s="28">
        <f>'District AB'!$H$15+'District AB'!$I$15</f>
        <v>0</v>
      </c>
      <c r="CU32" s="28">
        <f>'District AB'!$O$15</f>
        <v>0</v>
      </c>
      <c r="CV32" s="108">
        <f t="shared" si="28"/>
        <v>0</v>
      </c>
      <c r="CW32" s="29" t="str">
        <f>IF('District AB'!$B$15="","",IF($CU32&gt;=$CV32,"Pass",IF($CU32&gt;=($CV32-'District AB'!$R$15-'District AB'!$S$15),"Pass With Exemption(s)","Fail")))</f>
        <v/>
      </c>
      <c r="CX32" s="28">
        <f>'District AB'!$P$15</f>
        <v>0</v>
      </c>
      <c r="CY32" s="108">
        <f t="shared" si="29"/>
        <v>0</v>
      </c>
      <c r="CZ32" s="29" t="str">
        <f>IF('District AB'!$B$15="","",IF($CX32&gt;=$CY32,"Pass",IF($CX32&gt;=($CY32-(('District AB'!$R$15-'District AB'!$S$15)/$DC32)),"Pass With Exemption(s)","Fail")))</f>
        <v/>
      </c>
      <c r="DA32" s="28">
        <f>'District AB'!$R$15+'District AB'!$S$15</f>
        <v>0</v>
      </c>
      <c r="DB32" s="28">
        <f>'District AB'!$E$15</f>
        <v>0</v>
      </c>
      <c r="DC32" s="108">
        <f t="shared" si="30"/>
        <v>0</v>
      </c>
      <c r="DD32" s="28">
        <f>'District AB'!$X$15</f>
        <v>0</v>
      </c>
      <c r="DF32" s="28">
        <f>'District AB'!$D$16</f>
        <v>0</v>
      </c>
      <c r="DG32" s="108">
        <f t="shared" si="31"/>
        <v>0</v>
      </c>
      <c r="DH32" s="29" t="str">
        <f>IF('District AB'!$B$16="","",IF($DF32&gt;=$DG32,"Pass",IF($DF32&gt;=($DG32-'District AB'!$H$16-'District AB'!$I$16),"Pass With Exemption(s)","Fail")))</f>
        <v/>
      </c>
      <c r="DI32" s="28">
        <f>'District AB'!$F$16</f>
        <v>0</v>
      </c>
      <c r="DJ32" s="108">
        <f t="shared" si="32"/>
        <v>0</v>
      </c>
      <c r="DK32" s="108">
        <f t="shared" si="33"/>
        <v>0</v>
      </c>
      <c r="DL32" s="29" t="str">
        <f>IF('District AB'!$B$16="","",IF($DI32&gt;=$DJ32,"Pass",IF($DI32&gt;=($DJ32-(('District AB'!$H$16-'District AB'!$I$16)/$DK32)),"Pass With Exemption(s)","Fail")))</f>
        <v/>
      </c>
      <c r="DM32" s="28">
        <f>'District AB'!$H$16+'District AB'!$I$16</f>
        <v>0</v>
      </c>
      <c r="DN32" s="28">
        <f>'District AB'!$O$16</f>
        <v>0</v>
      </c>
      <c r="DO32" s="108">
        <f t="shared" si="34"/>
        <v>0</v>
      </c>
      <c r="DP32" s="29" t="str">
        <f>IF('District AB'!$B$16="","",IF($DN32&gt;=$DO32,"Pass",IF($DN32&gt;=($DO32-'District AB'!$R$16-'District AB'!$S$16),"Pass With Exemption(s)","Fail")))</f>
        <v/>
      </c>
      <c r="DQ32" s="28">
        <f>'District AB'!$P$16</f>
        <v>0</v>
      </c>
      <c r="DR32" s="108">
        <f t="shared" si="35"/>
        <v>0</v>
      </c>
      <c r="DS32" s="29" t="str">
        <f>IF('District AB'!$B$16="","",IF($DQ32&gt;=$DR32,"Pass",IF($DQ32&gt;=($DR32-(('District AB'!$R$16-'District AB'!$S$16)/$DV32)),"Pass With Exemption(s)","Fail")))</f>
        <v/>
      </c>
      <c r="DT32" s="28">
        <f>'District AB'!$R$16+'District AB'!$S$16</f>
        <v>0</v>
      </c>
      <c r="DU32" s="28">
        <f>'District AB'!$E$16</f>
        <v>0</v>
      </c>
      <c r="DV32" s="108">
        <f t="shared" si="36"/>
        <v>0</v>
      </c>
      <c r="DW32" s="28">
        <f>'District AB'!$X$16</f>
        <v>0</v>
      </c>
      <c r="DY32" s="28">
        <f>'District AB'!$D$17</f>
        <v>0</v>
      </c>
      <c r="DZ32" s="108">
        <f t="shared" si="37"/>
        <v>0</v>
      </c>
      <c r="EA32" s="29" t="str">
        <f>IF('District AB'!$B$17="","",IF($DY32&gt;=$DZ32,"Pass",IF($DY32&gt;=($DZ32-'District AB'!$H$17-'District AB'!$I$17),"Pass With Exemption(s)","Fail")))</f>
        <v/>
      </c>
      <c r="EB32" s="28">
        <f>'District AB'!$F$17</f>
        <v>0</v>
      </c>
      <c r="EC32" s="108">
        <f t="shared" si="38"/>
        <v>0</v>
      </c>
      <c r="ED32" s="108">
        <f t="shared" si="39"/>
        <v>0</v>
      </c>
      <c r="EE32" s="29" t="str">
        <f>IF('District AB'!$B$17="","",IF($EB32&gt;=$EC32,"Pass",IF($EB32&gt;=($EC32-(('District AB'!$H$17-'District AB'!$I$17)/$ED32)),"Pass With Exemption(s)","Fail")))</f>
        <v/>
      </c>
      <c r="EF32" s="28">
        <f>'District AB'!$H$17+'District AB'!$I$17</f>
        <v>0</v>
      </c>
      <c r="EG32" s="28">
        <f>'District AB'!$O$17</f>
        <v>0</v>
      </c>
      <c r="EH32" s="108">
        <f t="shared" si="40"/>
        <v>0</v>
      </c>
      <c r="EI32" s="29" t="str">
        <f>IF('District AB'!$B$17="","",IF($EG32&gt;=$EH32,"Pass",IF($EG32&gt;=($EH32-'District AB'!$R$17-'District AB'!$S$17),"Pass With Exemption(s)","Fail")))</f>
        <v/>
      </c>
      <c r="EJ32" s="28">
        <f>'District AB'!$P$17</f>
        <v>0</v>
      </c>
      <c r="EK32" s="108">
        <f t="shared" si="41"/>
        <v>0</v>
      </c>
      <c r="EL32" s="29" t="str">
        <f>IF('District AB'!$B$17="","",IF($EJ32&gt;=$EK32,"Pass",IF($EJ32&gt;=($EK32-(('District AB'!$R$17-'District AB'!$S$17)/$EO32)),"Pass With Exemption(s)","Fail")))</f>
        <v/>
      </c>
      <c r="EM32" s="28">
        <f>'District AB'!$R$17+'District AB'!$S$17</f>
        <v>0</v>
      </c>
      <c r="EN32" s="28">
        <f>'District AB'!$E$17</f>
        <v>0</v>
      </c>
      <c r="EO32" s="108">
        <f t="shared" si="42"/>
        <v>0</v>
      </c>
      <c r="EP32" s="28">
        <f>'District AB'!$X$17</f>
        <v>0</v>
      </c>
      <c r="ER32" s="28">
        <f>'District AB'!$D$18</f>
        <v>0</v>
      </c>
      <c r="ES32" s="108">
        <f t="shared" si="43"/>
        <v>0</v>
      </c>
      <c r="ET32" s="29" t="str">
        <f>IF('District AB'!$B$18="","",IF($ER32&gt;=$ES32,"Pass",IF($ER32&gt;=($ES32-'District AB'!$H$18-'District AB'!$I$18),"Pass With Exemption(s)","Fail")))</f>
        <v/>
      </c>
      <c r="EU32" s="28">
        <f>'District AB'!$F$18</f>
        <v>0</v>
      </c>
      <c r="EV32" s="108">
        <f t="shared" si="44"/>
        <v>0</v>
      </c>
      <c r="EW32" s="108">
        <f t="shared" si="45"/>
        <v>0</v>
      </c>
      <c r="EX32" s="29" t="str">
        <f>IF('District AB'!$B$18="","",IF($EU32&gt;=$EV32,"Pass",IF($EU32&gt;=($EV32-(('District AB'!$H$18-'District AB'!$I$18)/$EW32)),"Pass With Exemption(s)","Fail")))</f>
        <v/>
      </c>
      <c r="EY32" s="28">
        <f>'District AB'!$H$18+'District AB'!$I$18</f>
        <v>0</v>
      </c>
      <c r="EZ32" s="28">
        <f>'District AB'!$O$18</f>
        <v>0</v>
      </c>
      <c r="FA32" s="108">
        <f t="shared" si="46"/>
        <v>0</v>
      </c>
      <c r="FB32" s="29" t="str">
        <f>IF('District AB'!$B$18="","",IF($EZ32&gt;=$FA32,"Pass",IF($EZ32&gt;=($FA32-'District AB'!$R$18-'District AB'!$S$18),"Pass With Exemption(s)","Fail")))</f>
        <v/>
      </c>
      <c r="FC32" s="28">
        <f>'District AB'!$P$18</f>
        <v>0</v>
      </c>
      <c r="FD32" s="108">
        <f t="shared" si="47"/>
        <v>0</v>
      </c>
      <c r="FE32" s="29" t="str">
        <f>IF('District AB'!$B$18="","",IF($FC32&gt;=$FD32,"Pass",IF($FC32&gt;=($FD32-(('District AB'!$R$18-'District AB'!$S$18)/$FH32)),"Pass With Exemption(s)","Fail")))</f>
        <v/>
      </c>
      <c r="FF32" s="28">
        <f>'District AB'!$R$18+'District AB'!$S$18</f>
        <v>0</v>
      </c>
      <c r="FG32" s="28">
        <f>'District AB'!$E$18</f>
        <v>0</v>
      </c>
      <c r="FH32" s="108">
        <f t="shared" si="48"/>
        <v>0</v>
      </c>
      <c r="FI32" s="28">
        <f>'District AB'!$X$18</f>
        <v>0</v>
      </c>
      <c r="FK32" s="28">
        <f>'District AB'!$D$19</f>
        <v>0</v>
      </c>
      <c r="FL32" s="108">
        <f t="shared" si="49"/>
        <v>0</v>
      </c>
      <c r="FM32" s="29" t="str">
        <f>IF('District AB'!$B$19="","",IF($FK32&gt;=$FL32,"Pass",IF($FK32&gt;=($FL32-'District AB'!$H$19-'District AB'!$I$19),"Pass With Exemption(s)","Fail")))</f>
        <v/>
      </c>
      <c r="FN32" s="28">
        <f>'District AB'!$F$19</f>
        <v>0</v>
      </c>
      <c r="FO32" s="108">
        <f t="shared" si="50"/>
        <v>0</v>
      </c>
      <c r="FP32" s="108">
        <f t="shared" si="51"/>
        <v>0</v>
      </c>
      <c r="FQ32" s="29" t="str">
        <f>IF('District AB'!$B$19="","",IF($FN32&gt;=$FO32,"Pass",IF($FN32&gt;=($FO32-(('District AB'!$H$19-'District AB'!$I$19)/$FP32)),"Pass With Exemption(s)","Fail")))</f>
        <v/>
      </c>
      <c r="FR32" s="28">
        <f>'District AB'!$H$19+'District AB'!$I$19</f>
        <v>0</v>
      </c>
      <c r="FS32" s="28">
        <f>'District AB'!$O$19</f>
        <v>0</v>
      </c>
      <c r="FT32" s="108">
        <f t="shared" si="52"/>
        <v>0</v>
      </c>
      <c r="FU32" s="29" t="str">
        <f>IF('District AB'!$B$19="","",IF($FS32&gt;=$FT32,"Pass",IF($FS32&gt;=($FT32-'District AB'!$R$19-'District AB'!$S$19),"Pass With Exemption(s)","Fail")))</f>
        <v/>
      </c>
      <c r="FV32" s="28">
        <f>'District AB'!$P$19</f>
        <v>0</v>
      </c>
      <c r="FW32" s="108">
        <f t="shared" si="53"/>
        <v>0</v>
      </c>
      <c r="FX32" s="29" t="str">
        <f>IF('District AB'!$B$19="","",IF($FV32&gt;=$FW32,"Pass",IF($FV32&gt;=($FW32-(('District AB'!$R$19-'District AB'!$S$19)/$GA32)),"Pass With Exemption(s)","Fail")))</f>
        <v/>
      </c>
      <c r="FY32" s="28">
        <f>'District AB'!$R$19+'District AB'!$S$19</f>
        <v>0</v>
      </c>
      <c r="FZ32" s="28">
        <f>'District AB'!$E$19</f>
        <v>0</v>
      </c>
      <c r="GA32" s="108">
        <f t="shared" si="54"/>
        <v>0</v>
      </c>
      <c r="GB32" s="28">
        <f>'District AB'!$X$19</f>
        <v>0</v>
      </c>
      <c r="GD32" s="28">
        <f>'District AB'!$D$20</f>
        <v>0</v>
      </c>
      <c r="GE32" s="108">
        <f t="shared" si="55"/>
        <v>0</v>
      </c>
      <c r="GF32" s="29" t="str">
        <f>IF('District AB'!$B$20="","",IF($GD32&gt;=$GE32,"Pass",IF($GD32&gt;=($GE32-'District AB'!$H$20-'District AB'!$I$20),"Pass With Exemption(s)","Fail")))</f>
        <v/>
      </c>
      <c r="GG32" s="28">
        <f>'District AB'!$F$20</f>
        <v>0</v>
      </c>
      <c r="GH32" s="108">
        <f t="shared" si="56"/>
        <v>0</v>
      </c>
      <c r="GI32" s="108">
        <f t="shared" si="57"/>
        <v>0</v>
      </c>
      <c r="GJ32" s="29" t="str">
        <f>IF('District AB'!$B$20="","",IF($GG32&gt;=$GH32,"Pass",IF($GG32&gt;=($GH32-(('District AB'!$H$20-'District AB'!$I$20)/$GI32)),"Pass With Exemption(s)","Fail")))</f>
        <v/>
      </c>
      <c r="GK32" s="28">
        <f>'District AB'!$H$20+'District AB'!$I$20</f>
        <v>0</v>
      </c>
      <c r="GL32" s="28">
        <f>'District AB'!$O$20</f>
        <v>0</v>
      </c>
      <c r="GM32" s="108">
        <f t="shared" si="58"/>
        <v>0</v>
      </c>
      <c r="GN32" s="29" t="str">
        <f>IF('District AB'!$B$20="","",IF($GL32&gt;=$GM32,"Pass",IF($GL32&gt;=($GM32-'District AB'!$R$20-'District AB'!$S$20),"Pass With Exemption(s)","Fail")))</f>
        <v/>
      </c>
      <c r="GO32" s="28">
        <f>'District AB'!$P$20</f>
        <v>0</v>
      </c>
      <c r="GP32" s="108">
        <f t="shared" si="59"/>
        <v>0</v>
      </c>
      <c r="GQ32" s="29" t="str">
        <f>IF('District AB'!$B$20="","",IF($GO32&gt;=$GP32,"Pass",IF($GO32&gt;=($GP32-(('District AB'!$R$20-'District AB'!$S$20)/$GT32)),"Pass With Exemption(s)","Fail")))</f>
        <v/>
      </c>
      <c r="GR32" s="28">
        <f>'District AB'!$R$20+'District AB'!$S$20</f>
        <v>0</v>
      </c>
      <c r="GS32" s="28">
        <f>'District AB'!$E$20</f>
        <v>0</v>
      </c>
      <c r="GT32" s="108">
        <f t="shared" si="60"/>
        <v>0</v>
      </c>
      <c r="GU32" s="28">
        <f>'District AB'!$X$20</f>
        <v>0</v>
      </c>
      <c r="GW32" s="28">
        <f>'District AB'!$D$21</f>
        <v>0</v>
      </c>
      <c r="GX32" s="108">
        <f t="shared" si="61"/>
        <v>0</v>
      </c>
      <c r="GY32" s="29" t="str">
        <f>IF('District AB'!$B$21="","",IF($GW32&gt;=$GX32,"Pass",IF($GW32&gt;=($GX32-'District AB'!$H$21-'District AB'!$I$21),"Pass With Exemption(s)","Fail")))</f>
        <v/>
      </c>
      <c r="GZ32" s="28">
        <f>'District AB'!$F$21</f>
        <v>0</v>
      </c>
      <c r="HA32" s="108">
        <f t="shared" si="62"/>
        <v>0</v>
      </c>
      <c r="HB32" s="108">
        <f t="shared" si="0"/>
        <v>0</v>
      </c>
      <c r="HC32" s="29" t="str">
        <f>IF('District AB'!$B$21="","",IF($GZ32&gt;=$HA32,"Pass",IF($GZ32&gt;=($HA32-(('District AB'!$H$21-'District AB'!$I$21)/$HB32)),"Pass With Exemption(s)","Fail")))</f>
        <v/>
      </c>
      <c r="HD32" s="28">
        <f>'District AB'!$H$21+'District AB'!$I$21</f>
        <v>0</v>
      </c>
      <c r="HE32" s="28">
        <f>'District AB'!$O$21</f>
        <v>0</v>
      </c>
      <c r="HF32" s="108">
        <f t="shared" si="63"/>
        <v>0</v>
      </c>
      <c r="HG32" s="29" t="str">
        <f>IF('District AB'!$B$21="","",IF($HE32&gt;=$HF32,"Pass",IF($HE32&gt;=($HF32-'District AB'!$R$21-'District AB'!$S$21),"Pass With Exemption(s)","Fail")))</f>
        <v/>
      </c>
      <c r="HH32" s="28">
        <f>'District AB'!$P$21</f>
        <v>0</v>
      </c>
      <c r="HI32" s="108">
        <f t="shared" si="64"/>
        <v>0</v>
      </c>
      <c r="HJ32" s="29" t="str">
        <f>IF('District AB'!$B$21="","",IF($HH32&gt;=$HI32,"Pass",IF($HH32&gt;=($HI32-(('District AB'!$R$21-'District AB'!$S$21)/$HM32)),"Pass With Exemption(s)","Fail")))</f>
        <v/>
      </c>
      <c r="HK32" s="28">
        <f>'District AB'!$R$21+'District AB'!$S$21</f>
        <v>0</v>
      </c>
      <c r="HL32" s="28">
        <f>'District AB'!$E$21</f>
        <v>0</v>
      </c>
      <c r="HM32" s="108">
        <f t="shared" si="65"/>
        <v>0</v>
      </c>
      <c r="HN32" s="28">
        <f>'District AB'!$X$21</f>
        <v>0</v>
      </c>
      <c r="HP32" s="28">
        <f>'District AB'!$D$22</f>
        <v>0</v>
      </c>
      <c r="HQ32" s="108">
        <f t="shared" si="66"/>
        <v>0</v>
      </c>
      <c r="HR32" s="29" t="str">
        <f>IF('District AB'!$B$22="","",IF($HP32&gt;=$HQ32,"Pass",IF($HP32&gt;=($HQ32-'District AB'!$H$22-'District AB'!$I$22),"Pass With Exemption(s)","Fail")))</f>
        <v/>
      </c>
      <c r="HS32" s="28">
        <f>'District AB'!$F$22</f>
        <v>0</v>
      </c>
      <c r="HT32" s="108">
        <f t="shared" si="67"/>
        <v>0</v>
      </c>
      <c r="HU32" s="108">
        <f t="shared" si="68"/>
        <v>0</v>
      </c>
      <c r="HV32" s="29" t="str">
        <f>IF('District AB'!$B$22="","",IF($HS32&gt;=$HT32,"Pass",IF($HS32&gt;=($HT32-(('District AB'!$H$22-'District AB'!$I$22)/$HU32)),"Pass With Exemption(s)","Fail")))</f>
        <v/>
      </c>
      <c r="HW32" s="28">
        <f>'District AB'!$H$22+'District AB'!$I$22</f>
        <v>0</v>
      </c>
      <c r="HX32" s="28">
        <f>'District AB'!$O$22</f>
        <v>0</v>
      </c>
      <c r="HY32" s="108">
        <f t="shared" si="69"/>
        <v>0</v>
      </c>
      <c r="HZ32" s="29" t="str">
        <f>IF('District AB'!$B$22="","",IF($HX32&gt;=$HY32,"Pass",IF($HX32&gt;=($HY32-'District AB'!$R$22-'District AB'!$S$22),"Pass With Exemption(s)","Fail")))</f>
        <v/>
      </c>
      <c r="IA32" s="28">
        <f>'District AB'!$P$22</f>
        <v>0</v>
      </c>
      <c r="IB32" s="108">
        <f t="shared" si="70"/>
        <v>0</v>
      </c>
      <c r="IC32" s="29" t="str">
        <f>IF('District AB'!$B$22="","",IF($IA32&gt;=$IB32,"Pass",IF($IA32&gt;=($IB32-(('District AB'!$R$22-'District AB'!$S$22)/$IF32)),"Pass With Exemption(s)","Fail")))</f>
        <v/>
      </c>
      <c r="ID32" s="28">
        <f>'District AB'!$R$22+'District AB'!$S$22</f>
        <v>0</v>
      </c>
      <c r="IE32" s="28">
        <f>'District AB'!$E$22</f>
        <v>0</v>
      </c>
      <c r="IF32" s="108">
        <f t="shared" si="71"/>
        <v>0</v>
      </c>
      <c r="IG32" s="28">
        <f>'District AB'!$X$22</f>
        <v>0</v>
      </c>
      <c r="II32" s="28">
        <f>'District AB'!$D$23</f>
        <v>0</v>
      </c>
      <c r="IJ32" s="108">
        <f t="shared" si="72"/>
        <v>0</v>
      </c>
      <c r="IK32" s="29" t="str">
        <f>IF('District AB'!$B$23="","",IF($II32&gt;=$IJ32,"Pass",IF($II32&gt;=($IJ32-'District AB'!$H$23-'District AB'!$I$23),"Pass With Exemption(s)","Fail")))</f>
        <v/>
      </c>
      <c r="IL32" s="28">
        <f>'District AB'!$F$23</f>
        <v>0</v>
      </c>
      <c r="IM32" s="108">
        <f t="shared" si="73"/>
        <v>0</v>
      </c>
      <c r="IN32" s="108">
        <f t="shared" si="74"/>
        <v>0</v>
      </c>
      <c r="IO32" s="29" t="str">
        <f>IF('District AB'!$B$23="","",IF($IL32&gt;=$IM32,"Pass",IF($IL32&gt;=($IM32-(('District AB'!$H$23-'District AB'!$I$23)/$IN32)),"Pass With Exemption(s)","Fail")))</f>
        <v/>
      </c>
      <c r="IP32" s="28">
        <f>'District AB'!$H$23+'District AB'!$I$23</f>
        <v>0</v>
      </c>
      <c r="IQ32" s="28">
        <f>'District AB'!$O$23</f>
        <v>0</v>
      </c>
      <c r="IR32" s="108">
        <f t="shared" si="75"/>
        <v>0</v>
      </c>
      <c r="IS32" s="29" t="str">
        <f>IF('District AB'!$B$23="","",IF($IQ32&gt;=$IR32,"Pass",IF($IQ32&gt;=($IR32-'District AB'!$R$23-'District AB'!$S$23),"Pass With Exemption(s)","Fail")))</f>
        <v/>
      </c>
      <c r="IT32" s="28">
        <f>'District AB'!$P$23</f>
        <v>0</v>
      </c>
      <c r="IU32" s="108">
        <f t="shared" si="76"/>
        <v>0</v>
      </c>
      <c r="IV32" s="29" t="str">
        <f>IF('District AB'!$B$23="","",IF($IT32&gt;=$IU32,"Pass",IF($IT32&gt;=($IU32-(('District AB'!$R$23-'District AB'!$S$23)/$IY32)),"Pass With Exemption(s)","Fail")))</f>
        <v/>
      </c>
      <c r="IW32" s="28">
        <f>'District AB'!$R$23+'District AB'!$S$23</f>
        <v>0</v>
      </c>
      <c r="IX32" s="28">
        <f>'District AB'!$E$23</f>
        <v>0</v>
      </c>
      <c r="IY32" s="108">
        <f t="shared" si="77"/>
        <v>0</v>
      </c>
      <c r="IZ32" s="28">
        <f>'District AB'!$X$23</f>
        <v>0</v>
      </c>
      <c r="JB32" s="28">
        <f>'District AB'!$D$24</f>
        <v>0</v>
      </c>
      <c r="JC32" s="108">
        <f t="shared" si="78"/>
        <v>0</v>
      </c>
      <c r="JD32" s="29" t="str">
        <f>IF('District AB'!$B$24="","",IF($JB32&gt;=$JC32,"Pass",IF($JB32&gt;=($JB32-'District AB'!$H$24-'District AB'!$I$24),"Pass With Exemption(s)","Fail")))</f>
        <v/>
      </c>
      <c r="JE32" s="28">
        <f>'District AB'!$F$24</f>
        <v>0</v>
      </c>
      <c r="JF32" s="108">
        <f t="shared" si="79"/>
        <v>0</v>
      </c>
      <c r="JG32" s="108">
        <f t="shared" si="80"/>
        <v>0</v>
      </c>
      <c r="JH32" s="29" t="str">
        <f>IF('District AB'!$B$24="","",IF($JE32&gt;=$JF32,"Pass",IF($JE32&gt;=($JF32-(('District AB'!$H$24-'District AB'!$I$24)/$JG32)),"Pass With Exemption(s)","Fail")))</f>
        <v/>
      </c>
      <c r="JI32" s="28">
        <f>'District AB'!$H$24+'District AB'!$I$24</f>
        <v>0</v>
      </c>
      <c r="JJ32" s="28">
        <f>'District AB'!$O$24</f>
        <v>0</v>
      </c>
      <c r="JK32" s="108">
        <f t="shared" si="81"/>
        <v>0</v>
      </c>
      <c r="JL32" s="29" t="str">
        <f>IF('District AB'!$B$24="","",IF($JJ32&gt;=$JK32,"Pass",IF($JJ32&gt;=($JK32-'District AB'!$R$24-'District AB'!$S$24),"Pass With Exemption(s)","Fail")))</f>
        <v/>
      </c>
      <c r="JM32" s="28">
        <f>'District AB'!$P$24</f>
        <v>0</v>
      </c>
      <c r="JN32" s="108">
        <f t="shared" si="82"/>
        <v>0</v>
      </c>
      <c r="JO32" s="29" t="str">
        <f>IF('District AB'!$B$24="","",IF($JM32&gt;=$JN32,"Pass",IF($JM32&gt;=($JN32-(('District AB'!$R$24-'District AB'!$S$24)/$JR32)),"Pass With Exemption(s)","Fail")))</f>
        <v/>
      </c>
      <c r="JP32" s="28">
        <f>'District AB'!$R$24+'District AB'!$S$24</f>
        <v>0</v>
      </c>
      <c r="JQ32" s="28">
        <f>'District AB'!$E$24</f>
        <v>0</v>
      </c>
      <c r="JR32" s="108">
        <f t="shared" si="83"/>
        <v>0</v>
      </c>
      <c r="JS32" s="28">
        <f>'District AB'!$X$24</f>
        <v>0</v>
      </c>
      <c r="JU32" s="28">
        <f>'District AB'!$D$25</f>
        <v>0</v>
      </c>
      <c r="JV32" s="108">
        <f t="shared" si="84"/>
        <v>0</v>
      </c>
      <c r="JW32" s="29" t="str">
        <f>IF('District AB'!$B$25="","",IF($JU32&gt;=$JV32,"Pass",IF($JU32&gt;=($JV32-'District AB'!$H$25-'District AB'!$I$25),"Pass With Exemption(s)","Fail")))</f>
        <v/>
      </c>
      <c r="JX32" s="28">
        <f>'District AB'!$F$25</f>
        <v>0</v>
      </c>
      <c r="JY32" s="108">
        <f t="shared" si="85"/>
        <v>0</v>
      </c>
      <c r="JZ32" s="108">
        <f t="shared" si="86"/>
        <v>0</v>
      </c>
      <c r="KA32" s="29" t="str">
        <f>IF('District AB'!$B$25="","",IF($JX32&gt;=$JY32,"Pass",IF($JX32&gt;=($JY32-(('District AB'!$H$25-'District AB'!$I$25)/$JZ32)),"Pass With Exemption(s)","Fail")))</f>
        <v/>
      </c>
      <c r="KB32" s="28">
        <f>'District AB'!$H$25+'District AB'!$I$25</f>
        <v>0</v>
      </c>
      <c r="KC32" s="28">
        <f>'District AB'!$O$25</f>
        <v>0</v>
      </c>
      <c r="KD32" s="108">
        <f t="shared" si="87"/>
        <v>0</v>
      </c>
      <c r="KE32" s="29" t="str">
        <f>IF('District AB'!$B$25="","",IF($KC32&gt;=$KD32,"Pass",IF($KC32&gt;=($KD32-'District AB'!$R$25-'District AB'!$S$25),"Pass With Exemption(s)","Fail")))</f>
        <v/>
      </c>
      <c r="KF32" s="28">
        <f>'District AB'!$P$25</f>
        <v>0</v>
      </c>
      <c r="KG32" s="108">
        <f t="shared" si="88"/>
        <v>0</v>
      </c>
      <c r="KH32" s="29" t="str">
        <f>IF('District AB'!$B$25="","",IF($KF32&gt;=$KG32,"Pass",IF($KF32&gt;=($KG32-(('District AB'!$R$25-'District AB'!$S$25)/$KK32)),"Pass With Exemption(s)","Fail")))</f>
        <v/>
      </c>
      <c r="KI32" s="28">
        <f>'District AB'!$R$25+'District AB'!$S$25</f>
        <v>0</v>
      </c>
      <c r="KJ32" s="28">
        <f>'District AB'!$E$25</f>
        <v>0</v>
      </c>
      <c r="KK32" s="108">
        <f t="shared" si="89"/>
        <v>0</v>
      </c>
      <c r="KL32" s="28">
        <f>'District AB'!$X$25</f>
        <v>0</v>
      </c>
    </row>
    <row r="33" spans="1:298" x14ac:dyDescent="0.3">
      <c r="A33" s="30">
        <f>'District AC'!$B$3</f>
        <v>0</v>
      </c>
      <c r="B33" s="28">
        <f>'District AC'!$D$10</f>
        <v>0</v>
      </c>
      <c r="C33" s="29" t="str">
        <f>IF('District AC'!$B$10="","",IF('District AC'!$H$10&gt;0,"Pass With Exemption(s)","Pass"))</f>
        <v/>
      </c>
      <c r="D33" s="28">
        <f>'District AC'!$F$10</f>
        <v>0</v>
      </c>
      <c r="E33" s="29" t="str">
        <f>IF('District AC'!$B$10="","",IF('District AC'!$H$10&gt;0,"Pass With Exemption(s)","Pass"))</f>
        <v/>
      </c>
      <c r="F33" s="28">
        <f>'District AC'!$H$10+'District AC'!$I$10</f>
        <v>0</v>
      </c>
      <c r="G33" s="28">
        <f>'District AC'!$O$10</f>
        <v>0</v>
      </c>
      <c r="H33" s="29" t="str">
        <f>IF('District AC'!$B$10="","",IF('District AC'!$R$10&gt;0,"Pass With Exemption(s)","Pass"))</f>
        <v/>
      </c>
      <c r="I33" s="28">
        <f>'District AC'!$P$10</f>
        <v>0</v>
      </c>
      <c r="J33" s="29" t="str">
        <f>IF('District AC'!$B$10="","",IF('District AC'!$R$10&gt;0,"Pass With Exemption(s)","Pass"))</f>
        <v/>
      </c>
      <c r="K33" s="28">
        <f>'District AC'!$R$10+'District AC'!$S$10</f>
        <v>0</v>
      </c>
      <c r="L33" s="28">
        <f>'District AC'!$E$10</f>
        <v>0</v>
      </c>
      <c r="M33" s="28">
        <f>'District AC'!$X$10</f>
        <v>0</v>
      </c>
      <c r="O33" s="28">
        <f>'District AC'!$D$11</f>
        <v>0</v>
      </c>
      <c r="P33" s="108">
        <f t="shared" si="1"/>
        <v>0</v>
      </c>
      <c r="Q33" s="29" t="str">
        <f>IF('District AC'!$B$11="","",IF($O33&gt;=$P33,"Pass",IF($O33&gt;=($P33-'District AC'!$H$11-'District AC'!$I$11),"Pass With Exemption(s)","Fail")))</f>
        <v/>
      </c>
      <c r="R33" s="28">
        <f>'District AC'!$F$11</f>
        <v>0</v>
      </c>
      <c r="S33" s="108">
        <f t="shared" si="2"/>
        <v>0</v>
      </c>
      <c r="T33" s="108">
        <f t="shared" si="3"/>
        <v>0</v>
      </c>
      <c r="U33" s="29" t="str">
        <f>IF('District AC'!$B$11="","",IF($R33&gt;=$S33,"Pass",IF($R33&gt;=($S33-(('District AC'!$H$11-'District AC'!$I$11)/$T33)),"Pass With Exemption(s)","Fail")))</f>
        <v/>
      </c>
      <c r="V33" s="28">
        <f>'District AC'!$H$11+'District AC'!$I$11</f>
        <v>0</v>
      </c>
      <c r="W33" s="28">
        <f>'District AC'!$O$11</f>
        <v>0</v>
      </c>
      <c r="X33" s="108">
        <f t="shared" si="4"/>
        <v>0</v>
      </c>
      <c r="Y33" s="29" t="str">
        <f>IF('District AC'!$B$11="","",IF($W33&gt;=$X33,"Pass",IF($W33&gt;=($X33-'District AC'!$R$11-'District AC'!$S$11),"Pass With Exemption(s)","Fail")))</f>
        <v/>
      </c>
      <c r="Z33" s="28">
        <f>'District AC'!$P$11</f>
        <v>0</v>
      </c>
      <c r="AA33" s="108">
        <f t="shared" si="5"/>
        <v>0</v>
      </c>
      <c r="AB33" s="29" t="str">
        <f>IF('District AC'!$B$11="","",IF($Z33&gt;=$AA33,"Pass",IF($Z33&gt;=($AA33-(('District AC'!$R$11-'District AC'!$S$11)/$AE33)),"Pass With Exemption(s)","Fail")))</f>
        <v/>
      </c>
      <c r="AC33" s="28">
        <f>'District AC'!$R$11+'District AC'!$S$11</f>
        <v>0</v>
      </c>
      <c r="AD33" s="28">
        <f>'District AC'!$E$11</f>
        <v>0</v>
      </c>
      <c r="AE33" s="108">
        <f t="shared" si="6"/>
        <v>0</v>
      </c>
      <c r="AF33" s="28">
        <f>'District AC'!$X$11</f>
        <v>0</v>
      </c>
      <c r="AH33" s="28">
        <f>'District AC'!$D$12</f>
        <v>0</v>
      </c>
      <c r="AI33" s="108">
        <f t="shared" si="7"/>
        <v>0</v>
      </c>
      <c r="AJ33" s="29" t="str">
        <f>IF('District AC'!$B$12="","",IF($AH33&gt;=$AI33,"Pass",IF($AH33&gt;=($AI33-'District AC'!$H$12-'District AC'!$I$12),"Pass With Exemption(s)","Fail")))</f>
        <v/>
      </c>
      <c r="AK33" s="28">
        <f>'District AC'!$F$12</f>
        <v>0</v>
      </c>
      <c r="AL33" s="108">
        <f t="shared" si="8"/>
        <v>0</v>
      </c>
      <c r="AM33" s="108">
        <f t="shared" si="9"/>
        <v>0</v>
      </c>
      <c r="AN33" s="29" t="str">
        <f>IF('District AC'!$B$12="","",IF($AK33&gt;=$AL33,"Pass",IF($AK33&gt;=($AL33-(('District AC'!$H$12-'District AC'!$I$12)/$AM33)),"Pass With Exemption(s)","Fail")))</f>
        <v/>
      </c>
      <c r="AO33" s="28">
        <f>'District AC'!$H$12+'District AC'!$I$12</f>
        <v>0</v>
      </c>
      <c r="AP33" s="28">
        <f>'District AC'!$O$12</f>
        <v>0</v>
      </c>
      <c r="AQ33" s="108">
        <f t="shared" si="10"/>
        <v>0</v>
      </c>
      <c r="AR33" s="29" t="str">
        <f>IF('District AC'!$B$12="","",IF($AP33&gt;=$AQ33,"Pass",IF($AP33&gt;=($AQ33-'District AC'!$R$12-'District AC'!$S$12),"Pass With Exemption(s)","Fail")))</f>
        <v/>
      </c>
      <c r="AS33" s="28">
        <f>'District AC'!$P$12</f>
        <v>0</v>
      </c>
      <c r="AT33" s="108">
        <f t="shared" si="11"/>
        <v>0</v>
      </c>
      <c r="AU33" s="29" t="str">
        <f>IF('District AC'!$B$12="","",IF($AS33&gt;=$AT33,"Pass",IF($AS33&gt;=($AT33-(('District AC'!$R$12-'District AC'!$S$12)/$AX33)),"Pass With Exemption(s)","Fail")))</f>
        <v/>
      </c>
      <c r="AV33" s="28">
        <f>'District AC'!$R$12+'District AC'!$S$12</f>
        <v>0</v>
      </c>
      <c r="AW33" s="28">
        <f>'District AC'!$E$12</f>
        <v>0</v>
      </c>
      <c r="AX33" s="108">
        <f t="shared" si="12"/>
        <v>0</v>
      </c>
      <c r="AY33" s="28">
        <f>'District AC'!$X$12</f>
        <v>0</v>
      </c>
      <c r="BA33" s="28">
        <f>'District AC'!$D$13</f>
        <v>0</v>
      </c>
      <c r="BB33" s="108">
        <f t="shared" si="13"/>
        <v>0</v>
      </c>
      <c r="BC33" s="29" t="str">
        <f>IF('District AC'!$B$13="","",IF($BA33&gt;=$BB33,"Pass",IF($BA33&gt;=($BB33-'District AC'!$H$13-'District AC'!$I$13),"Pass With Exemption(s)","Fail")))</f>
        <v/>
      </c>
      <c r="BD33" s="28">
        <f>'District AC'!$F$13</f>
        <v>0</v>
      </c>
      <c r="BE33" s="108">
        <f t="shared" si="14"/>
        <v>0</v>
      </c>
      <c r="BF33" s="108">
        <f t="shared" si="15"/>
        <v>0</v>
      </c>
      <c r="BG33" s="29" t="str">
        <f>IF('District AC'!$B$13="","",IF($BD33&gt;=$BE33,"Pass",IF($BD33&gt;=($BE33-(('District AC'!$H$13-'District AC'!$I$13)/$BF33)),"Pass With Exemption(s)","Fail")))</f>
        <v/>
      </c>
      <c r="BH33" s="28">
        <f>'District AC'!$H$13+'District AC'!$I$13</f>
        <v>0</v>
      </c>
      <c r="BI33" s="28">
        <f>'District AC'!$O$13</f>
        <v>0</v>
      </c>
      <c r="BJ33" s="108">
        <f t="shared" si="16"/>
        <v>0</v>
      </c>
      <c r="BK33" s="29" t="str">
        <f>IF('District AC'!$B$13="","",IF($BI33&gt;=$BJ33,"Pass",IF($BI33&gt;=($BJ33-'District AC'!$R$13-'District AC'!$S$13),"Pass With Exemption(s)","Fail")))</f>
        <v/>
      </c>
      <c r="BL33" s="28">
        <f>'District AC'!$P$13</f>
        <v>0</v>
      </c>
      <c r="BM33" s="108">
        <f t="shared" si="17"/>
        <v>0</v>
      </c>
      <c r="BN33" s="29" t="str">
        <f>IF('District AC'!$B$13="","",IF($BL33&gt;=$BM33,"Pass",IF($BL33&gt;=($BM33-(('District AC'!$R$13-'District AC'!$S$13)/$BQ33)),"Pass With Exemption(s)","Fail")))</f>
        <v/>
      </c>
      <c r="BO33" s="28">
        <f>'District AC'!$R$13+'District AC'!$S$13</f>
        <v>0</v>
      </c>
      <c r="BP33" s="28">
        <f>'District AC'!$E$13</f>
        <v>0</v>
      </c>
      <c r="BQ33" s="108">
        <f t="shared" si="18"/>
        <v>0</v>
      </c>
      <c r="BR33" s="28">
        <f>'District AC'!$X$13</f>
        <v>0</v>
      </c>
      <c r="BT33" s="28">
        <f>'District AC'!$D$14</f>
        <v>0</v>
      </c>
      <c r="BU33" s="108">
        <f t="shared" si="19"/>
        <v>0</v>
      </c>
      <c r="BV33" s="29" t="str">
        <f>IF('District AC'!$B$14="","",IF($BT33&gt;=$BU33,"Pass",IF($BT33&gt;=($BU33-'District AC'!$H$14-'District AC'!$I$14),"Pass With Exemption(s)","Fail")))</f>
        <v/>
      </c>
      <c r="BW33" s="28">
        <f>'District AC'!$F$14</f>
        <v>0</v>
      </c>
      <c r="BX33" s="108">
        <f t="shared" si="20"/>
        <v>0</v>
      </c>
      <c r="BY33" s="108">
        <f t="shared" si="21"/>
        <v>0</v>
      </c>
      <c r="BZ33" s="29" t="str">
        <f>IF('District AC'!$B$14="","",IF($BW33&gt;=$BX33,"Pass",IF($BW33&gt;=($BX33-(('District AC'!$H$14-'District AC'!$I$14)/$BY33)),"Pass With Exemption(s)","Fail")))</f>
        <v/>
      </c>
      <c r="CA33" s="28">
        <f>'District AC'!$H$14+'District AC'!$I$14</f>
        <v>0</v>
      </c>
      <c r="CB33" s="28">
        <f>'District AC'!$O$14</f>
        <v>0</v>
      </c>
      <c r="CC33" s="108">
        <f t="shared" si="22"/>
        <v>0</v>
      </c>
      <c r="CD33" s="29" t="str">
        <f>IF('District AC'!$B$14="","",IF($CB33&gt;=$CC33,"Pass",IF($CB33&gt;=($CC33-'District AC'!$R$14-'District AC'!$S$14),"Pass With Exemption(s)","Fail")))</f>
        <v/>
      </c>
      <c r="CE33" s="28">
        <f>'District AC'!$P$14</f>
        <v>0</v>
      </c>
      <c r="CF33" s="108">
        <f t="shared" si="23"/>
        <v>0</v>
      </c>
      <c r="CG33" s="29" t="str">
        <f>IF('District AC'!$B$14="","",IF($CE33&gt;=$CF33,"Pass",IF($CE33&gt;=($CF33-(('District AC'!$R$14-'District AC'!$S$14)/$CJ33)),"Pass With Exemption(s)","Fail")))</f>
        <v/>
      </c>
      <c r="CH33" s="28">
        <f>'District AC'!$R$14+'District AC'!$S$14</f>
        <v>0</v>
      </c>
      <c r="CI33" s="28">
        <f>'District AC'!$E$14</f>
        <v>0</v>
      </c>
      <c r="CJ33" s="108">
        <f t="shared" si="24"/>
        <v>0</v>
      </c>
      <c r="CK33" s="28">
        <f>'District AC'!$X$14</f>
        <v>0</v>
      </c>
      <c r="CM33" s="28">
        <f>'District AC'!$D$15</f>
        <v>0</v>
      </c>
      <c r="CN33" s="108">
        <f t="shared" si="25"/>
        <v>0</v>
      </c>
      <c r="CO33" s="29" t="str">
        <f>IF('District AC'!$B$15="","",IF($CM33&gt;=$CN33,"Pass",IF($CM33&gt;=($CN33-'District AC'!$H$15-'District AC'!$I$15),"Pass With Exemption(s)","Fail")))</f>
        <v/>
      </c>
      <c r="CP33" s="28">
        <f>'District AC'!$F$15</f>
        <v>0</v>
      </c>
      <c r="CQ33" s="108">
        <f t="shared" si="26"/>
        <v>0</v>
      </c>
      <c r="CR33" s="108">
        <f t="shared" si="27"/>
        <v>0</v>
      </c>
      <c r="CS33" s="29" t="str">
        <f>IF('District AC'!$B$15="","",IF($CP33&gt;=$CQ33,"Pass",IF($CP33&gt;=($CQ33-(('District AC'!$H$15-'District AC'!$I$15)/$CR33)),"Pass With Exemption(s)","Fail")))</f>
        <v/>
      </c>
      <c r="CT33" s="28">
        <f>'District AC'!$H$15+'District AC'!$I$15</f>
        <v>0</v>
      </c>
      <c r="CU33" s="28">
        <f>'District AC'!$O$15</f>
        <v>0</v>
      </c>
      <c r="CV33" s="108">
        <f t="shared" si="28"/>
        <v>0</v>
      </c>
      <c r="CW33" s="29" t="str">
        <f>IF('District AC'!$B$15="","",IF($CU33&gt;=$CV33,"Pass",IF($CU33&gt;=($CV33-'District AC'!$R$15-'District AC'!$S$15),"Pass With Exemption(s)","Fail")))</f>
        <v/>
      </c>
      <c r="CX33" s="28">
        <f>'District AC'!$P$15</f>
        <v>0</v>
      </c>
      <c r="CY33" s="108">
        <f t="shared" si="29"/>
        <v>0</v>
      </c>
      <c r="CZ33" s="29" t="str">
        <f>IF('District AC'!$B$15="","",IF($CX33&gt;=$CY33,"Pass",IF($CX33&gt;=($CY33-(('District AC'!$R$15-'District AC'!$S$15)/$DC33)),"Pass With Exemption(s)","Fail")))</f>
        <v/>
      </c>
      <c r="DA33" s="28">
        <f>'District AC'!$R$15+'District AC'!$S$15</f>
        <v>0</v>
      </c>
      <c r="DB33" s="28">
        <f>'District AC'!$E$15</f>
        <v>0</v>
      </c>
      <c r="DC33" s="108">
        <f t="shared" si="30"/>
        <v>0</v>
      </c>
      <c r="DD33" s="28">
        <f>'District AC'!$X$15</f>
        <v>0</v>
      </c>
      <c r="DF33" s="28">
        <f>'District AC'!$D$16</f>
        <v>0</v>
      </c>
      <c r="DG33" s="108">
        <f t="shared" si="31"/>
        <v>0</v>
      </c>
      <c r="DH33" s="29" t="str">
        <f>IF('District AC'!$B$16="","",IF($DF33&gt;=$DG33,"Pass",IF($DF33&gt;=($DG33-'District AC'!$H$16-'District AC'!$I$16),"Pass With Exemption(s)","Fail")))</f>
        <v/>
      </c>
      <c r="DI33" s="28">
        <f>'District AC'!$F$16</f>
        <v>0</v>
      </c>
      <c r="DJ33" s="108">
        <f t="shared" si="32"/>
        <v>0</v>
      </c>
      <c r="DK33" s="108">
        <f t="shared" si="33"/>
        <v>0</v>
      </c>
      <c r="DL33" s="29" t="str">
        <f>IF('District AC'!$B$16="","",IF($DI33&gt;=$DJ33,"Pass",IF($DI33&gt;=($DJ33-(('District AC'!$H$16-'District AC'!$I$16)/$DK33)),"Pass With Exemption(s)","Fail")))</f>
        <v/>
      </c>
      <c r="DM33" s="28">
        <f>'District AC'!$H$16+'District AC'!$I$16</f>
        <v>0</v>
      </c>
      <c r="DN33" s="28">
        <f>'District AC'!$O$16</f>
        <v>0</v>
      </c>
      <c r="DO33" s="108">
        <f t="shared" si="34"/>
        <v>0</v>
      </c>
      <c r="DP33" s="29" t="str">
        <f>IF('District AC'!$B$16="","",IF($DN33&gt;=$DO33,"Pass",IF($DN33&gt;=($DO33-'District AC'!$R$16-'District AC'!$S$16),"Pass With Exemption(s)","Fail")))</f>
        <v/>
      </c>
      <c r="DQ33" s="28">
        <f>'District AC'!$P$16</f>
        <v>0</v>
      </c>
      <c r="DR33" s="108">
        <f t="shared" si="35"/>
        <v>0</v>
      </c>
      <c r="DS33" s="29" t="str">
        <f>IF('District AC'!$B$16="","",IF($DQ33&gt;=$DR33,"Pass",IF($DQ33&gt;=($DR33-(('District AC'!$R$16-'District AC'!$S$16)/$DV33)),"Pass With Exemption(s)","Fail")))</f>
        <v/>
      </c>
      <c r="DT33" s="28">
        <f>'District AC'!$R$16+'District AC'!$S$16</f>
        <v>0</v>
      </c>
      <c r="DU33" s="28">
        <f>'District AC'!$E$16</f>
        <v>0</v>
      </c>
      <c r="DV33" s="108">
        <f t="shared" si="36"/>
        <v>0</v>
      </c>
      <c r="DW33" s="28">
        <f>'District AC'!$X$16</f>
        <v>0</v>
      </c>
      <c r="DY33" s="28">
        <f>'District AC'!$D$17</f>
        <v>0</v>
      </c>
      <c r="DZ33" s="108">
        <f t="shared" si="37"/>
        <v>0</v>
      </c>
      <c r="EA33" s="29" t="str">
        <f>IF('District AC'!$B$17="","",IF($DY33&gt;=$DZ33,"Pass",IF($DY33&gt;=($DZ33-'District AC'!$H$17-'District AC'!$I$17),"Pass With Exemption(s)","Fail")))</f>
        <v/>
      </c>
      <c r="EB33" s="28">
        <f>'District AC'!$F$17</f>
        <v>0</v>
      </c>
      <c r="EC33" s="108">
        <f t="shared" si="38"/>
        <v>0</v>
      </c>
      <c r="ED33" s="108">
        <f t="shared" si="39"/>
        <v>0</v>
      </c>
      <c r="EE33" s="29" t="str">
        <f>IF('District AC'!$B$17="","",IF($EB33&gt;=$EC33,"Pass",IF($EB33&gt;=($EC33-(('District AC'!$H$17-'District AC'!$I$17)/$ED33)),"Pass With Exemption(s)","Fail")))</f>
        <v/>
      </c>
      <c r="EF33" s="28">
        <f>'District AC'!$H$17+'District AC'!$I$17</f>
        <v>0</v>
      </c>
      <c r="EG33" s="28">
        <f>'District AC'!$O$17</f>
        <v>0</v>
      </c>
      <c r="EH33" s="108">
        <f t="shared" si="40"/>
        <v>0</v>
      </c>
      <c r="EI33" s="29" t="str">
        <f>IF('District AC'!$B$17="","",IF($EG33&gt;=$EH33,"Pass",IF($EG33&gt;=($EH33-'District AC'!$R$17-'District AC'!$S$17),"Pass With Exemption(s)","Fail")))</f>
        <v/>
      </c>
      <c r="EJ33" s="28">
        <f>'District AC'!$P$17</f>
        <v>0</v>
      </c>
      <c r="EK33" s="108">
        <f t="shared" si="41"/>
        <v>0</v>
      </c>
      <c r="EL33" s="29" t="str">
        <f>IF('District AC'!$B$17="","",IF($EJ33&gt;=$EK33,"Pass",IF($EJ33&gt;=($EK33-(('District AC'!$R$17-'District AC'!$S$17)/$EO33)),"Pass With Exemption(s)","Fail")))</f>
        <v/>
      </c>
      <c r="EM33" s="28">
        <f>'District AC'!$R$17+'District AC'!$S$17</f>
        <v>0</v>
      </c>
      <c r="EN33" s="28">
        <f>'District AC'!$E$17</f>
        <v>0</v>
      </c>
      <c r="EO33" s="108">
        <f t="shared" si="42"/>
        <v>0</v>
      </c>
      <c r="EP33" s="28">
        <f>'District AC'!$X$17</f>
        <v>0</v>
      </c>
      <c r="ER33" s="28">
        <f>'District AC'!$D$18</f>
        <v>0</v>
      </c>
      <c r="ES33" s="108">
        <f t="shared" si="43"/>
        <v>0</v>
      </c>
      <c r="ET33" s="29" t="str">
        <f>IF('District AC'!$B$18="","",IF($ER33&gt;=$ES33,"Pass",IF($ER33&gt;=($ES33-'District AC'!$H$18-'District AC'!$I$18),"Pass With Exemption(s)","Fail")))</f>
        <v/>
      </c>
      <c r="EU33" s="28">
        <f>'District AC'!$F$18</f>
        <v>0</v>
      </c>
      <c r="EV33" s="108">
        <f t="shared" si="44"/>
        <v>0</v>
      </c>
      <c r="EW33" s="108">
        <f t="shared" si="45"/>
        <v>0</v>
      </c>
      <c r="EX33" s="29" t="str">
        <f>IF('District AC'!$B$18="","",IF($EU33&gt;=$EV33,"Pass",IF($EU33&gt;=($EV33-(('District AC'!$H$18-'District AC'!$I$18)/$EW33)),"Pass With Exemption(s)","Fail")))</f>
        <v/>
      </c>
      <c r="EY33" s="28">
        <f>'District AC'!$H$18+'District AC'!$I$18</f>
        <v>0</v>
      </c>
      <c r="EZ33" s="28">
        <f>'District AC'!$O$18</f>
        <v>0</v>
      </c>
      <c r="FA33" s="108">
        <f t="shared" si="46"/>
        <v>0</v>
      </c>
      <c r="FB33" s="29" t="str">
        <f>IF('District AC'!$B$18="","",IF($EZ33&gt;=$FA33,"Pass",IF($EZ33&gt;=($FA33-'District AC'!$R$18-'District AC'!$S$18),"Pass With Exemption(s)","Fail")))</f>
        <v/>
      </c>
      <c r="FC33" s="28">
        <f>'District AC'!$P$18</f>
        <v>0</v>
      </c>
      <c r="FD33" s="108">
        <f t="shared" si="47"/>
        <v>0</v>
      </c>
      <c r="FE33" s="29" t="str">
        <f>IF('District AC'!$B$18="","",IF($FC33&gt;=$FD33,"Pass",IF($FC33&gt;=($FD33-(('District AC'!$R$18-'District AC'!$S$18)/$FH33)),"Pass With Exemption(s)","Fail")))</f>
        <v/>
      </c>
      <c r="FF33" s="28">
        <f>'District AC'!$R$18+'District AC'!$S$18</f>
        <v>0</v>
      </c>
      <c r="FG33" s="28">
        <f>'District AC'!$E$18</f>
        <v>0</v>
      </c>
      <c r="FH33" s="108">
        <f t="shared" si="48"/>
        <v>0</v>
      </c>
      <c r="FI33" s="28">
        <f>'District AC'!$X$18</f>
        <v>0</v>
      </c>
      <c r="FK33" s="28">
        <f>'District AC'!$D$19</f>
        <v>0</v>
      </c>
      <c r="FL33" s="108">
        <f t="shared" si="49"/>
        <v>0</v>
      </c>
      <c r="FM33" s="29" t="str">
        <f>IF('District AC'!$B$19="","",IF($FK33&gt;=$FL33,"Pass",IF($FK33&gt;=($FL33-'District AC'!$H$19-'District AC'!$I$19),"Pass With Exemption(s)","Fail")))</f>
        <v/>
      </c>
      <c r="FN33" s="28">
        <f>'District AC'!$F$19</f>
        <v>0</v>
      </c>
      <c r="FO33" s="108">
        <f t="shared" si="50"/>
        <v>0</v>
      </c>
      <c r="FP33" s="108">
        <f t="shared" si="51"/>
        <v>0</v>
      </c>
      <c r="FQ33" s="29" t="str">
        <f>IF('District AC'!$B$19="","",IF($FN33&gt;=$FO33,"Pass",IF($FN33&gt;=($FO33-(('District AC'!$H$19-'District AC'!$I$19)/$FP33)),"Pass With Exemption(s)","Fail")))</f>
        <v/>
      </c>
      <c r="FR33" s="28">
        <f>'District AC'!$H$19+'District AC'!$I$19</f>
        <v>0</v>
      </c>
      <c r="FS33" s="28">
        <f>'District AC'!$O$19</f>
        <v>0</v>
      </c>
      <c r="FT33" s="108">
        <f t="shared" si="52"/>
        <v>0</v>
      </c>
      <c r="FU33" s="29" t="str">
        <f>IF('District AC'!$B$19="","",IF($FS33&gt;=$FT33,"Pass",IF($FS33&gt;=($FT33-'District AC'!$R$19-'District AC'!$S$19),"Pass With Exemption(s)","Fail")))</f>
        <v/>
      </c>
      <c r="FV33" s="28">
        <f>'District AC'!$P$19</f>
        <v>0</v>
      </c>
      <c r="FW33" s="108">
        <f t="shared" si="53"/>
        <v>0</v>
      </c>
      <c r="FX33" s="29" t="str">
        <f>IF('District AC'!$B$19="","",IF($FV33&gt;=$FW33,"Pass",IF($FV33&gt;=($FW33-(('District AC'!$R$19-'District AC'!$S$19)/$GA33)),"Pass With Exemption(s)","Fail")))</f>
        <v/>
      </c>
      <c r="FY33" s="28">
        <f>'District AC'!$R$19+'District AC'!$S$19</f>
        <v>0</v>
      </c>
      <c r="FZ33" s="28">
        <f>'District AC'!$E$19</f>
        <v>0</v>
      </c>
      <c r="GA33" s="108">
        <f t="shared" si="54"/>
        <v>0</v>
      </c>
      <c r="GB33" s="28">
        <f>'District AC'!$X$19</f>
        <v>0</v>
      </c>
      <c r="GD33" s="28">
        <f>'District AC'!$D$20</f>
        <v>0</v>
      </c>
      <c r="GE33" s="108">
        <f t="shared" si="55"/>
        <v>0</v>
      </c>
      <c r="GF33" s="29" t="str">
        <f>IF('District AC'!$B$20="","",IF($GD33&gt;=$GE33,"Pass",IF($GD33&gt;=($GE33-'District AC'!$H$20-'District AC'!$I$20),"Pass With Exemption(s)","Fail")))</f>
        <v/>
      </c>
      <c r="GG33" s="28">
        <f>'District AC'!$F$20</f>
        <v>0</v>
      </c>
      <c r="GH33" s="108">
        <f t="shared" si="56"/>
        <v>0</v>
      </c>
      <c r="GI33" s="108">
        <f t="shared" si="57"/>
        <v>0</v>
      </c>
      <c r="GJ33" s="29" t="str">
        <f>IF('District AC'!$B$20="","",IF($GG33&gt;=$GH33,"Pass",IF($GG33&gt;=($GH33-(('District AC'!$H$20-'District AC'!$I$20)/$GI33)),"Pass With Exemption(s)","Fail")))</f>
        <v/>
      </c>
      <c r="GK33" s="28">
        <f>'District AC'!$H$20+'District AC'!$I$20</f>
        <v>0</v>
      </c>
      <c r="GL33" s="28">
        <f>'District AC'!$O$20</f>
        <v>0</v>
      </c>
      <c r="GM33" s="108">
        <f t="shared" si="58"/>
        <v>0</v>
      </c>
      <c r="GN33" s="29" t="str">
        <f>IF('District AC'!$B$20="","",IF($GL33&gt;=$GM33,"Pass",IF($GL33&gt;=($GM33-'District AC'!$R$20-'District AC'!$S$20),"Pass With Exemption(s)","Fail")))</f>
        <v/>
      </c>
      <c r="GO33" s="28">
        <f>'District AC'!$P$20</f>
        <v>0</v>
      </c>
      <c r="GP33" s="108">
        <f t="shared" si="59"/>
        <v>0</v>
      </c>
      <c r="GQ33" s="29" t="str">
        <f>IF('District AC'!$B$20="","",IF($GO33&gt;=$GP33,"Pass",IF($GO33&gt;=($GP33-(('District AC'!$R$20-'District AC'!$S$20)/$GT33)),"Pass With Exemption(s)","Fail")))</f>
        <v/>
      </c>
      <c r="GR33" s="28">
        <f>'District AC'!$R$20+'District AC'!$S$20</f>
        <v>0</v>
      </c>
      <c r="GS33" s="28">
        <f>'District AC'!$E$20</f>
        <v>0</v>
      </c>
      <c r="GT33" s="108">
        <f t="shared" si="60"/>
        <v>0</v>
      </c>
      <c r="GU33" s="28">
        <f>'District AC'!$X$20</f>
        <v>0</v>
      </c>
      <c r="GW33" s="28">
        <f>'District AC'!$D$21</f>
        <v>0</v>
      </c>
      <c r="GX33" s="108">
        <f t="shared" si="61"/>
        <v>0</v>
      </c>
      <c r="GY33" s="29" t="str">
        <f>IF('District AC'!$B$21="","",IF($GW33&gt;=$GX33,"Pass",IF($GW33&gt;=($GX33-'District AC'!$H$21-'District AC'!$I$21),"Pass With Exemption(s)","Fail")))</f>
        <v/>
      </c>
      <c r="GZ33" s="28">
        <f>'District AC'!$F$21</f>
        <v>0</v>
      </c>
      <c r="HA33" s="108">
        <f t="shared" si="62"/>
        <v>0</v>
      </c>
      <c r="HB33" s="108">
        <f t="shared" si="0"/>
        <v>0</v>
      </c>
      <c r="HC33" s="29" t="str">
        <f>IF('District AC'!$B$21="","",IF($GZ33&gt;=$HA33,"Pass",IF($GZ33&gt;=($HA33-(('District AC'!$H$21-'District AC'!$I$21)/$HB33)),"Pass With Exemption(s)","Fail")))</f>
        <v/>
      </c>
      <c r="HD33" s="28">
        <f>'District AC'!$H$21+'District AC'!$I$21</f>
        <v>0</v>
      </c>
      <c r="HE33" s="28">
        <f>'District AC'!$O$21</f>
        <v>0</v>
      </c>
      <c r="HF33" s="108">
        <f t="shared" si="63"/>
        <v>0</v>
      </c>
      <c r="HG33" s="29" t="str">
        <f>IF('District AC'!$B$21="","",IF($HE33&gt;=$HF33,"Pass",IF($HE33&gt;=($HF33-'District AC'!$R$21-'District AC'!$S$21),"Pass With Exemption(s)","Fail")))</f>
        <v/>
      </c>
      <c r="HH33" s="28">
        <f>'District AC'!$P$21</f>
        <v>0</v>
      </c>
      <c r="HI33" s="108">
        <f t="shared" si="64"/>
        <v>0</v>
      </c>
      <c r="HJ33" s="29" t="str">
        <f>IF('District AC'!$B$21="","",IF($HH33&gt;=$HI33,"Pass",IF($HH33&gt;=($HI33-(('District AC'!$R$21-'District AC'!$S$21)/$HM33)),"Pass With Exemption(s)","Fail")))</f>
        <v/>
      </c>
      <c r="HK33" s="28">
        <f>'District AC'!$R$21+'District AC'!$S$21</f>
        <v>0</v>
      </c>
      <c r="HL33" s="28">
        <f>'District AC'!$E$21</f>
        <v>0</v>
      </c>
      <c r="HM33" s="108">
        <f t="shared" si="65"/>
        <v>0</v>
      </c>
      <c r="HN33" s="28">
        <f>'District AC'!$X$21</f>
        <v>0</v>
      </c>
      <c r="HP33" s="28">
        <f>'District AC'!$D$22</f>
        <v>0</v>
      </c>
      <c r="HQ33" s="108">
        <f t="shared" si="66"/>
        <v>0</v>
      </c>
      <c r="HR33" s="29" t="str">
        <f>IF('District AC'!$B$22="","",IF($HP33&gt;=$HQ33,"Pass",IF($HP33&gt;=($HQ33-'District AC'!$H$22-'District AC'!$I$22),"Pass With Exemption(s)","Fail")))</f>
        <v/>
      </c>
      <c r="HS33" s="28">
        <f>'District AC'!$F$22</f>
        <v>0</v>
      </c>
      <c r="HT33" s="108">
        <f t="shared" si="67"/>
        <v>0</v>
      </c>
      <c r="HU33" s="108">
        <f t="shared" si="68"/>
        <v>0</v>
      </c>
      <c r="HV33" s="29" t="str">
        <f>IF('District AC'!$B$22="","",IF($HS33&gt;=$HT33,"Pass",IF($HS33&gt;=($HT33-(('District AC'!$H$22-'District AC'!$I$22)/$HU33)),"Pass With Exemption(s)","Fail")))</f>
        <v/>
      </c>
      <c r="HW33" s="28">
        <f>'District AC'!$H$22+'District AC'!$I$22</f>
        <v>0</v>
      </c>
      <c r="HX33" s="28">
        <f>'District AC'!$O$22</f>
        <v>0</v>
      </c>
      <c r="HY33" s="108">
        <f t="shared" si="69"/>
        <v>0</v>
      </c>
      <c r="HZ33" s="29" t="str">
        <f>IF('District AC'!$B$22="","",IF($HX33&gt;=$HY33,"Pass",IF($HX33&gt;=($HY33-'District AC'!$R$22-'District AC'!$S$22),"Pass With Exemption(s)","Fail")))</f>
        <v/>
      </c>
      <c r="IA33" s="28">
        <f>'District AC'!$P$22</f>
        <v>0</v>
      </c>
      <c r="IB33" s="108">
        <f t="shared" si="70"/>
        <v>0</v>
      </c>
      <c r="IC33" s="29" t="str">
        <f>IF('District AC'!$B$22="","",IF($IA33&gt;=$IB33,"Pass",IF($IA33&gt;=($IB33-(('District AC'!$R$22-'District AC'!$S$22)/$IF33)),"Pass With Exemption(s)","Fail")))</f>
        <v/>
      </c>
      <c r="ID33" s="28">
        <f>'District AC'!$R$22+'District AC'!$S$22</f>
        <v>0</v>
      </c>
      <c r="IE33" s="28">
        <f>'District AC'!$E$22</f>
        <v>0</v>
      </c>
      <c r="IF33" s="108">
        <f t="shared" si="71"/>
        <v>0</v>
      </c>
      <c r="IG33" s="28">
        <f>'District AC'!$X$22</f>
        <v>0</v>
      </c>
      <c r="II33" s="28">
        <f>'District AC'!$D$23</f>
        <v>0</v>
      </c>
      <c r="IJ33" s="108">
        <f t="shared" si="72"/>
        <v>0</v>
      </c>
      <c r="IK33" s="29" t="str">
        <f>IF('District AC'!$B$23="","",IF($II33&gt;=$IJ33,"Pass",IF($II33&gt;=($IJ33-'District AC'!$H$23-'District AC'!$I$23),"Pass With Exemption(s)","Fail")))</f>
        <v/>
      </c>
      <c r="IL33" s="28">
        <f>'District AC'!$F$23</f>
        <v>0</v>
      </c>
      <c r="IM33" s="108">
        <f t="shared" si="73"/>
        <v>0</v>
      </c>
      <c r="IN33" s="108">
        <f t="shared" si="74"/>
        <v>0</v>
      </c>
      <c r="IO33" s="29" t="str">
        <f>IF('District AC'!$B$23="","",IF($IL33&gt;=$IM33,"Pass",IF($IL33&gt;=($IM33-(('District AC'!$H$23-'District AC'!$I$23)/$IN33)),"Pass With Exemption(s)","Fail")))</f>
        <v/>
      </c>
      <c r="IP33" s="28">
        <f>'District AC'!$H$23+'District AC'!$I$23</f>
        <v>0</v>
      </c>
      <c r="IQ33" s="28">
        <f>'District AC'!$O$23</f>
        <v>0</v>
      </c>
      <c r="IR33" s="108">
        <f t="shared" si="75"/>
        <v>0</v>
      </c>
      <c r="IS33" s="29" t="str">
        <f>IF('District AC'!$B$23="","",IF($IQ33&gt;=$IR33,"Pass",IF($IQ33&gt;=($IR33-'District AC'!$R$23-'District AC'!$S$23),"Pass With Exemption(s)","Fail")))</f>
        <v/>
      </c>
      <c r="IT33" s="28">
        <f>'District AC'!$P$23</f>
        <v>0</v>
      </c>
      <c r="IU33" s="108">
        <f t="shared" si="76"/>
        <v>0</v>
      </c>
      <c r="IV33" s="29" t="str">
        <f>IF('District AC'!$B$23="","",IF($IT33&gt;=$IU33,"Pass",IF($IT33&gt;=($IU33-(('District AC'!$R$23-'District AC'!$S$23)/$IY33)),"Pass With Exemption(s)","Fail")))</f>
        <v/>
      </c>
      <c r="IW33" s="28">
        <f>'District AC'!$R$23+'District AC'!$S$23</f>
        <v>0</v>
      </c>
      <c r="IX33" s="28">
        <f>'District AC'!$E$23</f>
        <v>0</v>
      </c>
      <c r="IY33" s="108">
        <f t="shared" si="77"/>
        <v>0</v>
      </c>
      <c r="IZ33" s="28">
        <f>'District AC'!$X$23</f>
        <v>0</v>
      </c>
      <c r="JB33" s="28">
        <f>'District AC'!$D$24</f>
        <v>0</v>
      </c>
      <c r="JC33" s="108">
        <f t="shared" si="78"/>
        <v>0</v>
      </c>
      <c r="JD33" s="29" t="str">
        <f>IF('District AC'!$B$24="","",IF($JB33&gt;=$JC33,"Pass",IF($JB33&gt;=($JB33-'District AC'!$H$24-'District AC'!$I$24),"Pass With Exemption(s)","Fail")))</f>
        <v/>
      </c>
      <c r="JE33" s="28">
        <f>'District AC'!$F$24</f>
        <v>0</v>
      </c>
      <c r="JF33" s="108">
        <f t="shared" si="79"/>
        <v>0</v>
      </c>
      <c r="JG33" s="108">
        <f t="shared" si="80"/>
        <v>0</v>
      </c>
      <c r="JH33" s="29" t="str">
        <f>IF('District AC'!$B$24="","",IF($JE33&gt;=$JF33,"Pass",IF($JE33&gt;=($JF33-(('District AC'!$H$24-'District AC'!$I$24)/$JG33)),"Pass With Exemption(s)","Fail")))</f>
        <v/>
      </c>
      <c r="JI33" s="28">
        <f>'District AC'!$H$24+'District AC'!$I$24</f>
        <v>0</v>
      </c>
      <c r="JJ33" s="28">
        <f>'District AC'!$O$24</f>
        <v>0</v>
      </c>
      <c r="JK33" s="108">
        <f t="shared" si="81"/>
        <v>0</v>
      </c>
      <c r="JL33" s="29" t="str">
        <f>IF('District AC'!$B$24="","",IF($JJ33&gt;=$JK33,"Pass",IF($JJ33&gt;=($JK33-'District AC'!$R$24-'District AC'!$S$24),"Pass With Exemption(s)","Fail")))</f>
        <v/>
      </c>
      <c r="JM33" s="28">
        <f>'District AC'!$P$24</f>
        <v>0</v>
      </c>
      <c r="JN33" s="108">
        <f t="shared" si="82"/>
        <v>0</v>
      </c>
      <c r="JO33" s="29" t="str">
        <f>IF('District AC'!$B$24="","",IF($JM33&gt;=$JN33,"Pass",IF($JM33&gt;=($JN33-(('District AC'!$R$24-'District AC'!$S$24)/$JR33)),"Pass With Exemption(s)","Fail")))</f>
        <v/>
      </c>
      <c r="JP33" s="28">
        <f>'District AC'!$R$24+'District AC'!$S$24</f>
        <v>0</v>
      </c>
      <c r="JQ33" s="28">
        <f>'District AC'!$E$24</f>
        <v>0</v>
      </c>
      <c r="JR33" s="108">
        <f t="shared" si="83"/>
        <v>0</v>
      </c>
      <c r="JS33" s="28">
        <f>'District AC'!$X$24</f>
        <v>0</v>
      </c>
      <c r="JU33" s="28">
        <f>'District AC'!$D$25</f>
        <v>0</v>
      </c>
      <c r="JV33" s="108">
        <f t="shared" si="84"/>
        <v>0</v>
      </c>
      <c r="JW33" s="29" t="str">
        <f>IF('District AC'!$B$25="","",IF($JU33&gt;=$JV33,"Pass",IF($JU33&gt;=($JV33-'District AC'!$H$25-'District AC'!$I$25),"Pass With Exemption(s)","Fail")))</f>
        <v/>
      </c>
      <c r="JX33" s="28">
        <f>'District AC'!$F$25</f>
        <v>0</v>
      </c>
      <c r="JY33" s="108">
        <f t="shared" si="85"/>
        <v>0</v>
      </c>
      <c r="JZ33" s="108">
        <f t="shared" si="86"/>
        <v>0</v>
      </c>
      <c r="KA33" s="29" t="str">
        <f>IF('District AC'!$B$25="","",IF($JX33&gt;=$JY33,"Pass",IF($JX33&gt;=($JY33-(('District AC'!$H$25-'District AC'!$I$25)/$JZ33)),"Pass With Exemption(s)","Fail")))</f>
        <v/>
      </c>
      <c r="KB33" s="28">
        <f>'District AC'!$H$25+'District AC'!$I$25</f>
        <v>0</v>
      </c>
      <c r="KC33" s="28">
        <f>'District AC'!$O$25</f>
        <v>0</v>
      </c>
      <c r="KD33" s="108">
        <f t="shared" si="87"/>
        <v>0</v>
      </c>
      <c r="KE33" s="29" t="str">
        <f>IF('District AC'!$B$25="","",IF($KC33&gt;=$KD33,"Pass",IF($KC33&gt;=($KD33-'District AC'!$R$25-'District AC'!$S$25),"Pass With Exemption(s)","Fail")))</f>
        <v/>
      </c>
      <c r="KF33" s="28">
        <f>'District AC'!$P$25</f>
        <v>0</v>
      </c>
      <c r="KG33" s="108">
        <f t="shared" si="88"/>
        <v>0</v>
      </c>
      <c r="KH33" s="29" t="str">
        <f>IF('District AC'!$B$25="","",IF($KF33&gt;=$KG33,"Pass",IF($KF33&gt;=($KG33-(('District AC'!$R$25-'District AC'!$S$25)/$KK33)),"Pass With Exemption(s)","Fail")))</f>
        <v/>
      </c>
      <c r="KI33" s="28">
        <f>'District AC'!$R$25+'District AC'!$S$25</f>
        <v>0</v>
      </c>
      <c r="KJ33" s="28">
        <f>'District AC'!$E$25</f>
        <v>0</v>
      </c>
      <c r="KK33" s="108">
        <f t="shared" si="89"/>
        <v>0</v>
      </c>
      <c r="KL33" s="28">
        <f>'District AC'!$X$25</f>
        <v>0</v>
      </c>
    </row>
    <row r="34" spans="1:298" x14ac:dyDescent="0.3">
      <c r="A34" s="30">
        <f>'District AD'!$B$3</f>
        <v>0</v>
      </c>
      <c r="B34" s="28">
        <f>'District AD'!$D$10</f>
        <v>0</v>
      </c>
      <c r="C34" s="29" t="str">
        <f>IF('District AD'!$B$10="","",IF('District AD'!$H$10&gt;0,"Pass With Exemption(s)","Pass"))</f>
        <v/>
      </c>
      <c r="D34" s="28">
        <f>'District AD'!$F$10</f>
        <v>0</v>
      </c>
      <c r="E34" s="29" t="str">
        <f>IF('District AD'!$B$10="","",IF('District AD'!$H$10&gt;0,"Pass With Exemption(s)","Pass"))</f>
        <v/>
      </c>
      <c r="F34" s="28">
        <f>'District AD'!$H$10+'District AD'!$I$10</f>
        <v>0</v>
      </c>
      <c r="G34" s="28">
        <f>'District AD'!$O$10</f>
        <v>0</v>
      </c>
      <c r="H34" s="29" t="str">
        <f>IF('District AD'!$B$10="","",IF('District AD'!$R$10&gt;0,"Pass With Exemption(s)","Pass"))</f>
        <v/>
      </c>
      <c r="I34" s="28">
        <f>'District AD'!$P$10</f>
        <v>0</v>
      </c>
      <c r="J34" s="29" t="str">
        <f>IF('District AD'!$B$10="","",IF('District AD'!$R$10&gt;0,"Pass With Exemption(s)","Pass"))</f>
        <v/>
      </c>
      <c r="K34" s="28">
        <f>'District AD'!$R$10+'District AD'!$S$10</f>
        <v>0</v>
      </c>
      <c r="L34" s="28">
        <f>'District AD'!$E$10</f>
        <v>0</v>
      </c>
      <c r="M34" s="28">
        <f>'District AD'!$X$10</f>
        <v>0</v>
      </c>
      <c r="O34" s="28">
        <f>'District AD'!$D$11</f>
        <v>0</v>
      </c>
      <c r="P34" s="108">
        <f t="shared" si="1"/>
        <v>0</v>
      </c>
      <c r="Q34" s="29" t="str">
        <f>IF('District AD'!$B$11="","",IF($O34&gt;=$P34,"Pass",IF($O34&gt;=($P34-'District AD'!$H$11-'District AD'!$I$11),"Pass With Exemption(s)","Fail")))</f>
        <v/>
      </c>
      <c r="R34" s="28">
        <f>'District AD'!$F$11</f>
        <v>0</v>
      </c>
      <c r="S34" s="108">
        <f t="shared" si="2"/>
        <v>0</v>
      </c>
      <c r="T34" s="108">
        <f t="shared" si="3"/>
        <v>0</v>
      </c>
      <c r="U34" s="29" t="str">
        <f>IF('District AD'!$B$11="","",IF($R34&gt;=$S34,"Pass",IF($R34&gt;=($S34-(('District AD'!$H$11-'District AD'!$I$11)/$T34)),"Pass With Exemption(s)","Fail")))</f>
        <v/>
      </c>
      <c r="V34" s="28">
        <f>'District AD'!$H$11+'District AD'!$I$11</f>
        <v>0</v>
      </c>
      <c r="W34" s="28">
        <f>'District AD'!$O$11</f>
        <v>0</v>
      </c>
      <c r="X34" s="108">
        <f t="shared" si="4"/>
        <v>0</v>
      </c>
      <c r="Y34" s="29" t="str">
        <f>IF('District AD'!$B$11="","",IF($W34&gt;=$X34,"Pass",IF($W34&gt;=($X34-'District AD'!$R$11-'District AD'!$S$11),"Pass With Exemption(s)","Fail")))</f>
        <v/>
      </c>
      <c r="Z34" s="28">
        <f>'District AD'!$P$11</f>
        <v>0</v>
      </c>
      <c r="AA34" s="108">
        <f t="shared" si="5"/>
        <v>0</v>
      </c>
      <c r="AB34" s="29" t="str">
        <f>IF('District AD'!$B$11="","",IF($Z34&gt;=$AA34,"Pass",IF($Z34&gt;=($AA34-(('District AD'!$R$11-'District AD'!$S$11)/$AE34)),"Pass With Exemption(s)","Fail")))</f>
        <v/>
      </c>
      <c r="AC34" s="28">
        <f>'District AD'!$R$11+'District AD'!$S$11</f>
        <v>0</v>
      </c>
      <c r="AD34" s="28">
        <f>'District AD'!$E$11</f>
        <v>0</v>
      </c>
      <c r="AE34" s="108">
        <f t="shared" si="6"/>
        <v>0</v>
      </c>
      <c r="AF34" s="28">
        <f>'District AD'!$X$11</f>
        <v>0</v>
      </c>
      <c r="AH34" s="28">
        <f>'District AD'!$D$12</f>
        <v>0</v>
      </c>
      <c r="AI34" s="108">
        <f t="shared" si="7"/>
        <v>0</v>
      </c>
      <c r="AJ34" s="29" t="str">
        <f>IF('District AD'!$B$12="","",IF($AH34&gt;=$AI34,"Pass",IF($AH34&gt;=($AI34-'District AD'!$H$12-'District AD'!$I$12),"Pass With Exemption(s)","Fail")))</f>
        <v/>
      </c>
      <c r="AK34" s="28">
        <f>'District AD'!$F$12</f>
        <v>0</v>
      </c>
      <c r="AL34" s="108">
        <f t="shared" si="8"/>
        <v>0</v>
      </c>
      <c r="AM34" s="108">
        <f t="shared" si="9"/>
        <v>0</v>
      </c>
      <c r="AN34" s="29" t="str">
        <f>IF('District AD'!$B$12="","",IF($AK34&gt;=$AL34,"Pass",IF($AK34&gt;=($AL34-(('District AD'!$H$12-'District AD'!$I$12)/$AM34)),"Pass With Exemption(s)","Fail")))</f>
        <v/>
      </c>
      <c r="AO34" s="28">
        <f>'District AD'!$H$12+'District AD'!$I$12</f>
        <v>0</v>
      </c>
      <c r="AP34" s="28">
        <f>'District AD'!$O$12</f>
        <v>0</v>
      </c>
      <c r="AQ34" s="108">
        <f t="shared" si="10"/>
        <v>0</v>
      </c>
      <c r="AR34" s="29" t="str">
        <f>IF('District AD'!$B$12="","",IF($AP34&gt;=$AQ34,"Pass",IF($AP34&gt;=($AQ34-'District AD'!$R$12-'District AD'!$S$12),"Pass With Exemption(s)","Fail")))</f>
        <v/>
      </c>
      <c r="AS34" s="28">
        <f>'District AD'!$P$12</f>
        <v>0</v>
      </c>
      <c r="AT34" s="108">
        <f t="shared" si="11"/>
        <v>0</v>
      </c>
      <c r="AU34" s="29" t="str">
        <f>IF('District AD'!$B$12="","",IF($AS34&gt;=$AT34,"Pass",IF($AS34&gt;=($AT34-(('District AD'!$R$12-'District AD'!$S$12)/$AX34)),"Pass With Exemption(s)","Fail")))</f>
        <v/>
      </c>
      <c r="AV34" s="28">
        <f>'District AD'!$R$12+'District AD'!$S$12</f>
        <v>0</v>
      </c>
      <c r="AW34" s="28">
        <f>'District AD'!$E$12</f>
        <v>0</v>
      </c>
      <c r="AX34" s="108">
        <f t="shared" si="12"/>
        <v>0</v>
      </c>
      <c r="AY34" s="28">
        <f>'District AD'!$X$12</f>
        <v>0</v>
      </c>
      <c r="BA34" s="28">
        <f>'District AD'!$D$13</f>
        <v>0</v>
      </c>
      <c r="BB34" s="108">
        <f t="shared" si="13"/>
        <v>0</v>
      </c>
      <c r="BC34" s="29" t="str">
        <f>IF('District AD'!$B$13="","",IF($BA34&gt;=$BB34,"Pass",IF($BA34&gt;=($BB34-'District AD'!$H$13-'District AD'!$I$13),"Pass With Exemption(s)","Fail")))</f>
        <v/>
      </c>
      <c r="BD34" s="28">
        <f>'District AD'!$F$13</f>
        <v>0</v>
      </c>
      <c r="BE34" s="108">
        <f t="shared" si="14"/>
        <v>0</v>
      </c>
      <c r="BF34" s="108">
        <f t="shared" si="15"/>
        <v>0</v>
      </c>
      <c r="BG34" s="29" t="str">
        <f>IF('District AD'!$B$13="","",IF($BD34&gt;=$BE34,"Pass",IF($BD34&gt;=($BE34-(('District AD'!$H$13-'District AD'!$I$13)/$BF34)),"Pass With Exemption(s)","Fail")))</f>
        <v/>
      </c>
      <c r="BH34" s="28">
        <f>'District AD'!$H$13+'District AD'!$I$13</f>
        <v>0</v>
      </c>
      <c r="BI34" s="28">
        <f>'District AD'!$O$13</f>
        <v>0</v>
      </c>
      <c r="BJ34" s="108">
        <f t="shared" si="16"/>
        <v>0</v>
      </c>
      <c r="BK34" s="29" t="str">
        <f>IF('District AD'!$B$13="","",IF($BI34&gt;=$BJ34,"Pass",IF($BI34&gt;=($BJ34-'District AD'!$R$13-'District AD'!$S$13),"Pass With Exemption(s)","Fail")))</f>
        <v/>
      </c>
      <c r="BL34" s="28">
        <f>'District AD'!$P$13</f>
        <v>0</v>
      </c>
      <c r="BM34" s="108">
        <f t="shared" si="17"/>
        <v>0</v>
      </c>
      <c r="BN34" s="29" t="str">
        <f>IF('District AD'!$B$13="","",IF($BL34&gt;=$BM34,"Pass",IF($BL34&gt;=($BM34-(('District AD'!$R$13-'District AD'!$S$13)/$BQ34)),"Pass With Exemption(s)","Fail")))</f>
        <v/>
      </c>
      <c r="BO34" s="28">
        <f>'District AD'!$R$13+'District AD'!$S$13</f>
        <v>0</v>
      </c>
      <c r="BP34" s="28">
        <f>'District AD'!$E$13</f>
        <v>0</v>
      </c>
      <c r="BQ34" s="108">
        <f t="shared" si="18"/>
        <v>0</v>
      </c>
      <c r="BR34" s="28">
        <f>'District AD'!$X$13</f>
        <v>0</v>
      </c>
      <c r="BT34" s="28">
        <f>'District AD'!$D$14</f>
        <v>0</v>
      </c>
      <c r="BU34" s="108">
        <f t="shared" si="19"/>
        <v>0</v>
      </c>
      <c r="BV34" s="29" t="str">
        <f>IF('District AD'!$B$14="","",IF($BT34&gt;=$BU34,"Pass",IF($BT34&gt;=($BU34-'District AD'!$H$14-'District AD'!$I$14),"Pass With Exemption(s)","Fail")))</f>
        <v/>
      </c>
      <c r="BW34" s="28">
        <f>'District AD'!$F$14</f>
        <v>0</v>
      </c>
      <c r="BX34" s="108">
        <f t="shared" si="20"/>
        <v>0</v>
      </c>
      <c r="BY34" s="108">
        <f t="shared" si="21"/>
        <v>0</v>
      </c>
      <c r="BZ34" s="29" t="str">
        <f>IF('District AD'!$B$14="","",IF($BW34&gt;=$BX34,"Pass",IF($BW34&gt;=($BX34-(('District AD'!$H$14-'District AD'!$I$14)/$BY34)),"Pass With Exemption(s)","Fail")))</f>
        <v/>
      </c>
      <c r="CA34" s="28">
        <f>'District AD'!$H$14+'District AD'!$I$14</f>
        <v>0</v>
      </c>
      <c r="CB34" s="28">
        <f>'District AD'!$O$14</f>
        <v>0</v>
      </c>
      <c r="CC34" s="108">
        <f t="shared" si="22"/>
        <v>0</v>
      </c>
      <c r="CD34" s="29" t="str">
        <f>IF('District AD'!$B$14="","",IF($CB34&gt;=$CC34,"Pass",IF($CB34&gt;=($CC34-'District AD'!$R$14-'District AD'!$S$14),"Pass With Exemption(s)","Fail")))</f>
        <v/>
      </c>
      <c r="CE34" s="28">
        <f>'District AD'!$P$14</f>
        <v>0</v>
      </c>
      <c r="CF34" s="108">
        <f t="shared" si="23"/>
        <v>0</v>
      </c>
      <c r="CG34" s="29" t="str">
        <f>IF('District AD'!$B$14="","",IF($CE34&gt;=$CF34,"Pass",IF($CE34&gt;=($CF34-(('District AD'!$R$14-'District AD'!$S$14)/$CJ34)),"Pass With Exemption(s)","Fail")))</f>
        <v/>
      </c>
      <c r="CH34" s="28">
        <f>'District AD'!$R$14+'District AD'!$S$14</f>
        <v>0</v>
      </c>
      <c r="CI34" s="28">
        <f>'District AD'!$E$14</f>
        <v>0</v>
      </c>
      <c r="CJ34" s="108">
        <f t="shared" si="24"/>
        <v>0</v>
      </c>
      <c r="CK34" s="28">
        <f>'District AD'!$X$14</f>
        <v>0</v>
      </c>
      <c r="CM34" s="28">
        <f>'District AD'!$D$15</f>
        <v>0</v>
      </c>
      <c r="CN34" s="108">
        <f t="shared" si="25"/>
        <v>0</v>
      </c>
      <c r="CO34" s="29" t="str">
        <f>IF('District AD'!$B$15="","",IF($CM34&gt;=$CN34,"Pass",IF($CM34&gt;=($CN34-'District AD'!$H$15-'District AD'!$I$15),"Pass With Exemption(s)","Fail")))</f>
        <v/>
      </c>
      <c r="CP34" s="28">
        <f>'District AD'!$F$15</f>
        <v>0</v>
      </c>
      <c r="CQ34" s="108">
        <f t="shared" si="26"/>
        <v>0</v>
      </c>
      <c r="CR34" s="108">
        <f t="shared" si="27"/>
        <v>0</v>
      </c>
      <c r="CS34" s="29" t="str">
        <f>IF('District AD'!$B$15="","",IF($CP34&gt;=$CQ34,"Pass",IF($CP34&gt;=($CQ34-(('District AD'!$H$15-'District AD'!$I$15)/$CR34)),"Pass With Exemption(s)","Fail")))</f>
        <v/>
      </c>
      <c r="CT34" s="28">
        <f>'District AD'!$H$15+'District AD'!$I$15</f>
        <v>0</v>
      </c>
      <c r="CU34" s="28">
        <f>'District AD'!$O$15</f>
        <v>0</v>
      </c>
      <c r="CV34" s="108">
        <f t="shared" si="28"/>
        <v>0</v>
      </c>
      <c r="CW34" s="29" t="str">
        <f>IF('District AD'!$B$15="","",IF($CU34&gt;=$CV34,"Pass",IF($CU34&gt;=($CV34-'District AD'!$R$15-'District AD'!$S$15),"Pass With Exemption(s)","Fail")))</f>
        <v/>
      </c>
      <c r="CX34" s="28">
        <f>'District AD'!$P$15</f>
        <v>0</v>
      </c>
      <c r="CY34" s="108">
        <f t="shared" si="29"/>
        <v>0</v>
      </c>
      <c r="CZ34" s="29" t="str">
        <f>IF('District AD'!$B$15="","",IF($CX34&gt;=$CY34,"Pass",IF($CX34&gt;=($CY34-(('District AD'!$R$15-'District AD'!$S$15)/$DC34)),"Pass With Exemption(s)","Fail")))</f>
        <v/>
      </c>
      <c r="DA34" s="28">
        <f>'District AD'!$R$15+'District AD'!$S$15</f>
        <v>0</v>
      </c>
      <c r="DB34" s="28">
        <f>'District AD'!$E$15</f>
        <v>0</v>
      </c>
      <c r="DC34" s="108">
        <f t="shared" si="30"/>
        <v>0</v>
      </c>
      <c r="DD34" s="28">
        <f>'District AD'!$X$15</f>
        <v>0</v>
      </c>
      <c r="DF34" s="28">
        <f>'District AD'!$D$16</f>
        <v>0</v>
      </c>
      <c r="DG34" s="108">
        <f t="shared" si="31"/>
        <v>0</v>
      </c>
      <c r="DH34" s="29" t="str">
        <f>IF('District AD'!$B$16="","",IF($DF34&gt;=$DG34,"Pass",IF($DF34&gt;=($DG34-'District AD'!$H$16-'District AD'!$I$16),"Pass With Exemption(s)","Fail")))</f>
        <v/>
      </c>
      <c r="DI34" s="28">
        <f>'District AD'!$F$16</f>
        <v>0</v>
      </c>
      <c r="DJ34" s="108">
        <f t="shared" si="32"/>
        <v>0</v>
      </c>
      <c r="DK34" s="108">
        <f t="shared" si="33"/>
        <v>0</v>
      </c>
      <c r="DL34" s="29" t="str">
        <f>IF('District AD'!$B$16="","",IF($DI34&gt;=$DJ34,"Pass",IF($DI34&gt;=($DJ34-(('District AD'!$H$16-'District AD'!$I$16)/$DK34)),"Pass With Exemption(s)","Fail")))</f>
        <v/>
      </c>
      <c r="DM34" s="28">
        <f>'District AD'!$H$16+'District AD'!$I$16</f>
        <v>0</v>
      </c>
      <c r="DN34" s="28">
        <f>'District AD'!$O$16</f>
        <v>0</v>
      </c>
      <c r="DO34" s="108">
        <f t="shared" si="34"/>
        <v>0</v>
      </c>
      <c r="DP34" s="29" t="str">
        <f>IF('District AD'!$B$16="","",IF($DN34&gt;=$DO34,"Pass",IF($DN34&gt;=($DO34-'District AD'!$R$16-'District AD'!$S$16),"Pass With Exemption(s)","Fail")))</f>
        <v/>
      </c>
      <c r="DQ34" s="28">
        <f>'District AD'!$P$16</f>
        <v>0</v>
      </c>
      <c r="DR34" s="108">
        <f t="shared" si="35"/>
        <v>0</v>
      </c>
      <c r="DS34" s="29" t="str">
        <f>IF('District AD'!$B$16="","",IF($DQ34&gt;=$DR34,"Pass",IF($DQ34&gt;=($DR34-(('District AD'!$R$16-'District AD'!$S$16)/$DV34)),"Pass With Exemption(s)","Fail")))</f>
        <v/>
      </c>
      <c r="DT34" s="28">
        <f>'District AD'!$R$16+'District AD'!$S$16</f>
        <v>0</v>
      </c>
      <c r="DU34" s="28">
        <f>'District AD'!$E$16</f>
        <v>0</v>
      </c>
      <c r="DV34" s="108">
        <f t="shared" si="36"/>
        <v>0</v>
      </c>
      <c r="DW34" s="28">
        <f>'District AD'!$X$16</f>
        <v>0</v>
      </c>
      <c r="DY34" s="28">
        <f>'District AD'!$D$17</f>
        <v>0</v>
      </c>
      <c r="DZ34" s="108">
        <f t="shared" si="37"/>
        <v>0</v>
      </c>
      <c r="EA34" s="29" t="str">
        <f>IF('District AD'!$B$17="","",IF($DY34&gt;=$DZ34,"Pass",IF($DY34&gt;=($DZ34-'District AD'!$H$17-'District AD'!$I$17),"Pass With Exemption(s)","Fail")))</f>
        <v/>
      </c>
      <c r="EB34" s="28">
        <f>'District AD'!$F$17</f>
        <v>0</v>
      </c>
      <c r="EC34" s="108">
        <f t="shared" si="38"/>
        <v>0</v>
      </c>
      <c r="ED34" s="108">
        <f t="shared" si="39"/>
        <v>0</v>
      </c>
      <c r="EE34" s="29" t="str">
        <f>IF('District AD'!$B$17="","",IF($EB34&gt;=$EC34,"Pass",IF($EB34&gt;=($EC34-(('District AD'!$H$17-'District AD'!$I$17)/$ED34)),"Pass With Exemption(s)","Fail")))</f>
        <v/>
      </c>
      <c r="EF34" s="28">
        <f>'District AD'!$H$17+'District AD'!$I$17</f>
        <v>0</v>
      </c>
      <c r="EG34" s="28">
        <f>'District AD'!$O$17</f>
        <v>0</v>
      </c>
      <c r="EH34" s="108">
        <f t="shared" si="40"/>
        <v>0</v>
      </c>
      <c r="EI34" s="29" t="str">
        <f>IF('District AD'!$B$17="","",IF($EG34&gt;=$EH34,"Pass",IF($EG34&gt;=($EH34-'District AD'!$R$17-'District AD'!$S$17),"Pass With Exemption(s)","Fail")))</f>
        <v/>
      </c>
      <c r="EJ34" s="28">
        <f>'District AD'!$P$17</f>
        <v>0</v>
      </c>
      <c r="EK34" s="108">
        <f t="shared" si="41"/>
        <v>0</v>
      </c>
      <c r="EL34" s="29" t="str">
        <f>IF('District AD'!$B$17="","",IF($EJ34&gt;=$EK34,"Pass",IF($EJ34&gt;=($EK34-(('District AD'!$R$17-'District AD'!$S$17)/$EO34)),"Pass With Exemption(s)","Fail")))</f>
        <v/>
      </c>
      <c r="EM34" s="28">
        <f>'District AD'!$R$17+'District AD'!$S$17</f>
        <v>0</v>
      </c>
      <c r="EN34" s="28">
        <f>'District AD'!$E$17</f>
        <v>0</v>
      </c>
      <c r="EO34" s="108">
        <f t="shared" si="42"/>
        <v>0</v>
      </c>
      <c r="EP34" s="28">
        <f>'District AD'!$X$17</f>
        <v>0</v>
      </c>
      <c r="ER34" s="28">
        <f>'District AD'!$D$18</f>
        <v>0</v>
      </c>
      <c r="ES34" s="108">
        <f t="shared" si="43"/>
        <v>0</v>
      </c>
      <c r="ET34" s="29" t="str">
        <f>IF('District AD'!$B$18="","",IF($ER34&gt;=$ES34,"Pass",IF($ER34&gt;=($ES34-'District AD'!$H$18-'District AD'!$I$18),"Pass With Exemption(s)","Fail")))</f>
        <v/>
      </c>
      <c r="EU34" s="28">
        <f>'District AD'!$F$18</f>
        <v>0</v>
      </c>
      <c r="EV34" s="108">
        <f t="shared" si="44"/>
        <v>0</v>
      </c>
      <c r="EW34" s="108">
        <f t="shared" si="45"/>
        <v>0</v>
      </c>
      <c r="EX34" s="29" t="str">
        <f>IF('District AD'!$B$18="","",IF($EU34&gt;=$EV34,"Pass",IF($EU34&gt;=($EV34-(('District AD'!$H$18-'District AD'!$I$18)/$EW34)),"Pass With Exemption(s)","Fail")))</f>
        <v/>
      </c>
      <c r="EY34" s="28">
        <f>'District AD'!$H$18+'District AD'!$I$18</f>
        <v>0</v>
      </c>
      <c r="EZ34" s="28">
        <f>'District AD'!$O$18</f>
        <v>0</v>
      </c>
      <c r="FA34" s="108">
        <f t="shared" si="46"/>
        <v>0</v>
      </c>
      <c r="FB34" s="29" t="str">
        <f>IF('District AD'!$B$18="","",IF($EZ34&gt;=$FA34,"Pass",IF($EZ34&gt;=($FA34-'District AD'!$R$18-'District AD'!$S$18),"Pass With Exemption(s)","Fail")))</f>
        <v/>
      </c>
      <c r="FC34" s="28">
        <f>'District AD'!$P$18</f>
        <v>0</v>
      </c>
      <c r="FD34" s="108">
        <f t="shared" si="47"/>
        <v>0</v>
      </c>
      <c r="FE34" s="29" t="str">
        <f>IF('District AD'!$B$18="","",IF($FC34&gt;=$FD34,"Pass",IF($FC34&gt;=($FD34-(('District AD'!$R$18-'District AD'!$S$18)/$FH34)),"Pass With Exemption(s)","Fail")))</f>
        <v/>
      </c>
      <c r="FF34" s="28">
        <f>'District AD'!$R$18+'District AD'!$S$18</f>
        <v>0</v>
      </c>
      <c r="FG34" s="28">
        <f>'District AD'!$E$18</f>
        <v>0</v>
      </c>
      <c r="FH34" s="108">
        <f t="shared" si="48"/>
        <v>0</v>
      </c>
      <c r="FI34" s="28">
        <f>'District AD'!$X$18</f>
        <v>0</v>
      </c>
      <c r="FK34" s="28">
        <f>'District AD'!$D$19</f>
        <v>0</v>
      </c>
      <c r="FL34" s="108">
        <f t="shared" si="49"/>
        <v>0</v>
      </c>
      <c r="FM34" s="29" t="str">
        <f>IF('District AD'!$B$19="","",IF($FK34&gt;=$FL34,"Pass",IF($FK34&gt;=($FL34-'District AD'!$H$19-'District AD'!$I$19),"Pass With Exemption(s)","Fail")))</f>
        <v/>
      </c>
      <c r="FN34" s="28">
        <f>'District AD'!$F$19</f>
        <v>0</v>
      </c>
      <c r="FO34" s="108">
        <f t="shared" si="50"/>
        <v>0</v>
      </c>
      <c r="FP34" s="108">
        <f t="shared" si="51"/>
        <v>0</v>
      </c>
      <c r="FQ34" s="29" t="str">
        <f>IF('District AD'!$B$19="","",IF($FN34&gt;=$FO34,"Pass",IF($FN34&gt;=($FO34-(('District AD'!$H$19-'District AD'!$I$19)/$FP34)),"Pass With Exemption(s)","Fail")))</f>
        <v/>
      </c>
      <c r="FR34" s="28">
        <f>'District AD'!$H$19+'District AD'!$I$19</f>
        <v>0</v>
      </c>
      <c r="FS34" s="28">
        <f>'District AD'!$O$19</f>
        <v>0</v>
      </c>
      <c r="FT34" s="108">
        <f t="shared" si="52"/>
        <v>0</v>
      </c>
      <c r="FU34" s="29" t="str">
        <f>IF('District AD'!$B$19="","",IF($FS34&gt;=$FT34,"Pass",IF($FS34&gt;=($FT34-'District AD'!$R$19-'District AD'!$S$19),"Pass With Exemption(s)","Fail")))</f>
        <v/>
      </c>
      <c r="FV34" s="28">
        <f>'District AD'!$P$19</f>
        <v>0</v>
      </c>
      <c r="FW34" s="108">
        <f t="shared" si="53"/>
        <v>0</v>
      </c>
      <c r="FX34" s="29" t="str">
        <f>IF('District AD'!$B$19="","",IF($FV34&gt;=$FW34,"Pass",IF($FV34&gt;=($FW34-(('District AD'!$R$19-'District AD'!$S$19)/$GA34)),"Pass With Exemption(s)","Fail")))</f>
        <v/>
      </c>
      <c r="FY34" s="28">
        <f>'District AD'!$R$19+'District AD'!$S$19</f>
        <v>0</v>
      </c>
      <c r="FZ34" s="28">
        <f>'District AD'!$E$19</f>
        <v>0</v>
      </c>
      <c r="GA34" s="108">
        <f t="shared" si="54"/>
        <v>0</v>
      </c>
      <c r="GB34" s="28">
        <f>'District AD'!$X$19</f>
        <v>0</v>
      </c>
      <c r="GD34" s="28">
        <f>'District AD'!$D$20</f>
        <v>0</v>
      </c>
      <c r="GE34" s="108">
        <f t="shared" si="55"/>
        <v>0</v>
      </c>
      <c r="GF34" s="29" t="str">
        <f>IF('District AD'!$B$20="","",IF($GD34&gt;=$GE34,"Pass",IF($GD34&gt;=($GE34-'District AD'!$H$20-'District AD'!$I$20),"Pass With Exemption(s)","Fail")))</f>
        <v/>
      </c>
      <c r="GG34" s="28">
        <f>'District AD'!$F$20</f>
        <v>0</v>
      </c>
      <c r="GH34" s="108">
        <f t="shared" si="56"/>
        <v>0</v>
      </c>
      <c r="GI34" s="108">
        <f t="shared" si="57"/>
        <v>0</v>
      </c>
      <c r="GJ34" s="29" t="str">
        <f>IF('District AD'!$B$20="","",IF($GG34&gt;=$GH34,"Pass",IF($GG34&gt;=($GH34-(('District AD'!$H$20-'District AD'!$I$20)/$GI34)),"Pass With Exemption(s)","Fail")))</f>
        <v/>
      </c>
      <c r="GK34" s="28">
        <f>'District AD'!$H$20+'District AD'!$I$20</f>
        <v>0</v>
      </c>
      <c r="GL34" s="28">
        <f>'District AD'!$O$20</f>
        <v>0</v>
      </c>
      <c r="GM34" s="108">
        <f t="shared" si="58"/>
        <v>0</v>
      </c>
      <c r="GN34" s="29" t="str">
        <f>IF('District AD'!$B$20="","",IF($GL34&gt;=$GM34,"Pass",IF($GL34&gt;=($GM34-'District AD'!$R$20-'District AD'!$S$20),"Pass With Exemption(s)","Fail")))</f>
        <v/>
      </c>
      <c r="GO34" s="28">
        <f>'District AD'!$P$20</f>
        <v>0</v>
      </c>
      <c r="GP34" s="108">
        <f t="shared" si="59"/>
        <v>0</v>
      </c>
      <c r="GQ34" s="29" t="str">
        <f>IF('District AD'!$B$20="","",IF($GO34&gt;=$GP34,"Pass",IF($GO34&gt;=($GP34-(('District AD'!$R$20-'District AD'!$S$20)/$GT34)),"Pass With Exemption(s)","Fail")))</f>
        <v/>
      </c>
      <c r="GR34" s="28">
        <f>'District AD'!$R$20+'District AD'!$S$20</f>
        <v>0</v>
      </c>
      <c r="GS34" s="28">
        <f>'District AD'!$E$20</f>
        <v>0</v>
      </c>
      <c r="GT34" s="108">
        <f t="shared" si="60"/>
        <v>0</v>
      </c>
      <c r="GU34" s="28">
        <f>'District AD'!$X$20</f>
        <v>0</v>
      </c>
      <c r="GW34" s="28">
        <f>'District AD'!$D$21</f>
        <v>0</v>
      </c>
      <c r="GX34" s="108">
        <f t="shared" si="61"/>
        <v>0</v>
      </c>
      <c r="GY34" s="29" t="str">
        <f>IF('District AD'!$B$21="","",IF($GW34&gt;=$GX34,"Pass",IF($GW34&gt;=($GX34-'District AD'!$H$21-'District AD'!$I$21),"Pass With Exemption(s)","Fail")))</f>
        <v/>
      </c>
      <c r="GZ34" s="28">
        <f>'District AD'!$F$21</f>
        <v>0</v>
      </c>
      <c r="HA34" s="108">
        <f t="shared" si="62"/>
        <v>0</v>
      </c>
      <c r="HB34" s="108">
        <f t="shared" si="0"/>
        <v>0</v>
      </c>
      <c r="HC34" s="29" t="str">
        <f>IF('District AD'!$B$21="","",IF($GZ34&gt;=$HA34,"Pass",IF($GZ34&gt;=($HA34-(('District AD'!$H$21-'District AD'!$I$21)/$HB34)),"Pass With Exemption(s)","Fail")))</f>
        <v/>
      </c>
      <c r="HD34" s="28">
        <f>'District AD'!$H$21+'District AD'!$I$21</f>
        <v>0</v>
      </c>
      <c r="HE34" s="28">
        <f>'District AD'!$O$21</f>
        <v>0</v>
      </c>
      <c r="HF34" s="108">
        <f t="shared" si="63"/>
        <v>0</v>
      </c>
      <c r="HG34" s="29" t="str">
        <f>IF('District AD'!$B$21="","",IF($HE34&gt;=$HF34,"Pass",IF($HE34&gt;=($HF34-'District AD'!$R$21-'District AD'!$S$21),"Pass With Exemption(s)","Fail")))</f>
        <v/>
      </c>
      <c r="HH34" s="28">
        <f>'District AD'!$P$21</f>
        <v>0</v>
      </c>
      <c r="HI34" s="108">
        <f t="shared" si="64"/>
        <v>0</v>
      </c>
      <c r="HJ34" s="29" t="str">
        <f>IF('District AD'!$B$21="","",IF($HH34&gt;=$HI34,"Pass",IF($HH34&gt;=($HI34-(('District AD'!$R$21-'District AD'!$S$21)/$HM34)),"Pass With Exemption(s)","Fail")))</f>
        <v/>
      </c>
      <c r="HK34" s="28">
        <f>'District AD'!$R$21+'District AD'!$S$21</f>
        <v>0</v>
      </c>
      <c r="HL34" s="28">
        <f>'District AD'!$E$21</f>
        <v>0</v>
      </c>
      <c r="HM34" s="108">
        <f t="shared" si="65"/>
        <v>0</v>
      </c>
      <c r="HN34" s="28">
        <f>'District AD'!$X$21</f>
        <v>0</v>
      </c>
      <c r="HP34" s="28">
        <f>'District AD'!$D$22</f>
        <v>0</v>
      </c>
      <c r="HQ34" s="108">
        <f t="shared" si="66"/>
        <v>0</v>
      </c>
      <c r="HR34" s="29" t="str">
        <f>IF('District AD'!$B$22="","",IF($HP34&gt;=$HQ34,"Pass",IF($HP34&gt;=($HQ34-'District AD'!$H$22-'District AD'!$I$22),"Pass With Exemption(s)","Fail")))</f>
        <v/>
      </c>
      <c r="HS34" s="28">
        <f>'District AD'!$F$22</f>
        <v>0</v>
      </c>
      <c r="HT34" s="108">
        <f t="shared" si="67"/>
        <v>0</v>
      </c>
      <c r="HU34" s="108">
        <f t="shared" si="68"/>
        <v>0</v>
      </c>
      <c r="HV34" s="29" t="str">
        <f>IF('District AD'!$B$22="","",IF($HS34&gt;=$HT34,"Pass",IF($HS34&gt;=($HT34-(('District AD'!$H$22-'District AD'!$I$22)/$HU34)),"Pass With Exemption(s)","Fail")))</f>
        <v/>
      </c>
      <c r="HW34" s="28">
        <f>'District AD'!$H$22+'District AD'!$I$22</f>
        <v>0</v>
      </c>
      <c r="HX34" s="28">
        <f>'District AD'!$O$22</f>
        <v>0</v>
      </c>
      <c r="HY34" s="108">
        <f t="shared" si="69"/>
        <v>0</v>
      </c>
      <c r="HZ34" s="29" t="str">
        <f>IF('District AD'!$B$22="","",IF($HX34&gt;=$HY34,"Pass",IF($HX34&gt;=($HY34-'District AD'!$R$22-'District AD'!$S$22),"Pass With Exemption(s)","Fail")))</f>
        <v/>
      </c>
      <c r="IA34" s="28">
        <f>'District AD'!$P$22</f>
        <v>0</v>
      </c>
      <c r="IB34" s="108">
        <f t="shared" si="70"/>
        <v>0</v>
      </c>
      <c r="IC34" s="29" t="str">
        <f>IF('District AD'!$B$22="","",IF($IA34&gt;=$IB34,"Pass",IF($IA34&gt;=($IB34-(('District AD'!$R$22-'District AD'!$S$22)/$IF34)),"Pass With Exemption(s)","Fail")))</f>
        <v/>
      </c>
      <c r="ID34" s="28">
        <f>'District AD'!$R$22+'District AD'!$S$22</f>
        <v>0</v>
      </c>
      <c r="IE34" s="28">
        <f>'District AD'!$E$22</f>
        <v>0</v>
      </c>
      <c r="IF34" s="108">
        <f t="shared" si="71"/>
        <v>0</v>
      </c>
      <c r="IG34" s="28">
        <f>'District AD'!$X$22</f>
        <v>0</v>
      </c>
      <c r="II34" s="28">
        <f>'District AD'!$D$23</f>
        <v>0</v>
      </c>
      <c r="IJ34" s="108">
        <f t="shared" si="72"/>
        <v>0</v>
      </c>
      <c r="IK34" s="29" t="str">
        <f>IF('District AD'!$B$23="","",IF($II34&gt;=$IJ34,"Pass",IF($II34&gt;=($IJ34-'District AD'!$H$23-'District AD'!$I$23),"Pass With Exemption(s)","Fail")))</f>
        <v/>
      </c>
      <c r="IL34" s="28">
        <f>'District AD'!$F$23</f>
        <v>0</v>
      </c>
      <c r="IM34" s="108">
        <f t="shared" si="73"/>
        <v>0</v>
      </c>
      <c r="IN34" s="108">
        <f t="shared" si="74"/>
        <v>0</v>
      </c>
      <c r="IO34" s="29" t="str">
        <f>IF('District AD'!$B$23="","",IF($IL34&gt;=$IM34,"Pass",IF($IL34&gt;=($IM34-(('District AD'!$H$23-'District AD'!$I$23)/$IN34)),"Pass With Exemption(s)","Fail")))</f>
        <v/>
      </c>
      <c r="IP34" s="28">
        <f>'District AD'!$H$23+'District AD'!$I$23</f>
        <v>0</v>
      </c>
      <c r="IQ34" s="28">
        <f>'District AD'!$O$23</f>
        <v>0</v>
      </c>
      <c r="IR34" s="108">
        <f t="shared" si="75"/>
        <v>0</v>
      </c>
      <c r="IS34" s="29" t="str">
        <f>IF('District AD'!$B$23="","",IF($IQ34&gt;=$IR34,"Pass",IF($IQ34&gt;=($IR34-'District AD'!$R$23-'District AD'!$S$23),"Pass With Exemption(s)","Fail")))</f>
        <v/>
      </c>
      <c r="IT34" s="28">
        <f>'District AD'!$P$23</f>
        <v>0</v>
      </c>
      <c r="IU34" s="108">
        <f t="shared" si="76"/>
        <v>0</v>
      </c>
      <c r="IV34" s="29" t="str">
        <f>IF('District AD'!$B$23="","",IF($IT34&gt;=$IU34,"Pass",IF($IT34&gt;=($IU34-(('District AD'!$R$23-'District AD'!$S$23)/$IY34)),"Pass With Exemption(s)","Fail")))</f>
        <v/>
      </c>
      <c r="IW34" s="28">
        <f>'District AD'!$R$23+'District AD'!$S$23</f>
        <v>0</v>
      </c>
      <c r="IX34" s="28">
        <f>'District AD'!$E$23</f>
        <v>0</v>
      </c>
      <c r="IY34" s="108">
        <f t="shared" si="77"/>
        <v>0</v>
      </c>
      <c r="IZ34" s="28">
        <f>'District AD'!$X$23</f>
        <v>0</v>
      </c>
      <c r="JB34" s="28">
        <f>'District AD'!$D$24</f>
        <v>0</v>
      </c>
      <c r="JC34" s="108">
        <f t="shared" si="78"/>
        <v>0</v>
      </c>
      <c r="JD34" s="29" t="str">
        <f>IF('District AD'!$B$24="","",IF($JB34&gt;=$JC34,"Pass",IF($JB34&gt;=($JB34-'District AD'!$H$24-'District AD'!$I$24),"Pass With Exemption(s)","Fail")))</f>
        <v/>
      </c>
      <c r="JE34" s="28">
        <f>'District AD'!$F$24</f>
        <v>0</v>
      </c>
      <c r="JF34" s="108">
        <f t="shared" si="79"/>
        <v>0</v>
      </c>
      <c r="JG34" s="108">
        <f t="shared" si="80"/>
        <v>0</v>
      </c>
      <c r="JH34" s="29" t="str">
        <f>IF('District AD'!$B$24="","",IF($JE34&gt;=$JF34,"Pass",IF($JE34&gt;=($JF34-(('District AD'!$H$24-'District AD'!$I$24)/$JG34)),"Pass With Exemption(s)","Fail")))</f>
        <v/>
      </c>
      <c r="JI34" s="28">
        <f>'District AD'!$H$24+'District AD'!$I$24</f>
        <v>0</v>
      </c>
      <c r="JJ34" s="28">
        <f>'District AD'!$O$24</f>
        <v>0</v>
      </c>
      <c r="JK34" s="108">
        <f t="shared" si="81"/>
        <v>0</v>
      </c>
      <c r="JL34" s="29" t="str">
        <f>IF('District AD'!$B$24="","",IF($JJ34&gt;=$JK34,"Pass",IF($JJ34&gt;=($JK34-'District AD'!$R$24-'District AD'!$S$24),"Pass With Exemption(s)","Fail")))</f>
        <v/>
      </c>
      <c r="JM34" s="28">
        <f>'District AD'!$P$24</f>
        <v>0</v>
      </c>
      <c r="JN34" s="108">
        <f t="shared" si="82"/>
        <v>0</v>
      </c>
      <c r="JO34" s="29" t="str">
        <f>IF('District AD'!$B$24="","",IF($JM34&gt;=$JN34,"Pass",IF($JM34&gt;=($JN34-(('District AD'!$R$24-'District AD'!$S$24)/$JR34)),"Pass With Exemption(s)","Fail")))</f>
        <v/>
      </c>
      <c r="JP34" s="28">
        <f>'District AD'!$R$24+'District AD'!$S$24</f>
        <v>0</v>
      </c>
      <c r="JQ34" s="28">
        <f>'District AD'!$E$24</f>
        <v>0</v>
      </c>
      <c r="JR34" s="108">
        <f t="shared" si="83"/>
        <v>0</v>
      </c>
      <c r="JS34" s="28">
        <f>'District AD'!$X$24</f>
        <v>0</v>
      </c>
      <c r="JU34" s="28">
        <f>'District AD'!$D$25</f>
        <v>0</v>
      </c>
      <c r="JV34" s="108">
        <f t="shared" si="84"/>
        <v>0</v>
      </c>
      <c r="JW34" s="29" t="str">
        <f>IF('District AD'!$B$25="","",IF($JU34&gt;=$JV34,"Pass",IF($JU34&gt;=($JV34-'District AD'!$H$25-'District AD'!$I$25),"Pass With Exemption(s)","Fail")))</f>
        <v/>
      </c>
      <c r="JX34" s="28">
        <f>'District AD'!$F$25</f>
        <v>0</v>
      </c>
      <c r="JY34" s="108">
        <f t="shared" si="85"/>
        <v>0</v>
      </c>
      <c r="JZ34" s="108">
        <f t="shared" si="86"/>
        <v>0</v>
      </c>
      <c r="KA34" s="29" t="str">
        <f>IF('District AD'!$B$25="","",IF($JX34&gt;=$JY34,"Pass",IF($JX34&gt;=($JY34-(('District AD'!$H$25-'District AD'!$I$25)/$JZ34)),"Pass With Exemption(s)","Fail")))</f>
        <v/>
      </c>
      <c r="KB34" s="28">
        <f>'District AD'!$H$25+'District AD'!$I$25</f>
        <v>0</v>
      </c>
      <c r="KC34" s="28">
        <f>'District AD'!$O$25</f>
        <v>0</v>
      </c>
      <c r="KD34" s="108">
        <f t="shared" si="87"/>
        <v>0</v>
      </c>
      <c r="KE34" s="29" t="str">
        <f>IF('District AD'!$B$25="","",IF($KC34&gt;=$KD34,"Pass",IF($KC34&gt;=($KD34-'District AD'!$R$25-'District AD'!$S$25),"Pass With Exemption(s)","Fail")))</f>
        <v/>
      </c>
      <c r="KF34" s="28">
        <f>'District AD'!$P$25</f>
        <v>0</v>
      </c>
      <c r="KG34" s="108">
        <f t="shared" si="88"/>
        <v>0</v>
      </c>
      <c r="KH34" s="29" t="str">
        <f>IF('District AD'!$B$25="","",IF($KF34&gt;=$KG34,"Pass",IF($KF34&gt;=($KG34-(('District AD'!$R$25-'District AD'!$S$25)/$KK34)),"Pass With Exemption(s)","Fail")))</f>
        <v/>
      </c>
      <c r="KI34" s="28">
        <f>'District AD'!$R$25+'District AD'!$S$25</f>
        <v>0</v>
      </c>
      <c r="KJ34" s="28">
        <f>'District AD'!$E$25</f>
        <v>0</v>
      </c>
      <c r="KK34" s="108">
        <f t="shared" si="89"/>
        <v>0</v>
      </c>
      <c r="KL34" s="28">
        <f>'District AD'!$X$25</f>
        <v>0</v>
      </c>
    </row>
    <row r="35" spans="1:298" x14ac:dyDescent="0.3">
      <c r="A35" s="30">
        <f>'District AE'!$B$3</f>
        <v>0</v>
      </c>
      <c r="B35" s="28">
        <f>'District AE'!$D$10</f>
        <v>0</v>
      </c>
      <c r="C35" s="29" t="str">
        <f>IF('District AE'!$B$10="","",IF('District AE'!$H$10&gt;0,"Pass With Exemption(s)","Pass"))</f>
        <v/>
      </c>
      <c r="D35" s="28">
        <f>'District AE'!$F$10</f>
        <v>0</v>
      </c>
      <c r="E35" s="29" t="str">
        <f>IF('District AE'!$B$10="","",IF('District AE'!$H$10&gt;0,"Pass With Exemption(s)","Pass"))</f>
        <v/>
      </c>
      <c r="F35" s="28">
        <f>'District AE'!$H$10+'District AE'!$I$10</f>
        <v>0</v>
      </c>
      <c r="G35" s="28">
        <f>'District AE'!$O$10</f>
        <v>0</v>
      </c>
      <c r="H35" s="29" t="str">
        <f>IF('District AE'!$B$10="","",IF('District AE'!$R$10&gt;0,"Pass With Exemption(s)","Pass"))</f>
        <v/>
      </c>
      <c r="I35" s="28">
        <f>'District AE'!$P$10</f>
        <v>0</v>
      </c>
      <c r="J35" s="29" t="str">
        <f>IF('District AE'!$B$10="","",IF('District AE'!$R$10&gt;0,"Pass With Exemption(s)","Pass"))</f>
        <v/>
      </c>
      <c r="K35" s="28">
        <f>'District AE'!$R$10+'District AE'!$S$10</f>
        <v>0</v>
      </c>
      <c r="L35" s="28">
        <f>'District AE'!$E$10</f>
        <v>0</v>
      </c>
      <c r="M35" s="28">
        <f>'District AE'!$X$10</f>
        <v>0</v>
      </c>
      <c r="O35" s="28">
        <f>'District AE'!$D$11</f>
        <v>0</v>
      </c>
      <c r="P35" s="108">
        <f t="shared" si="1"/>
        <v>0</v>
      </c>
      <c r="Q35" s="29" t="str">
        <f>IF('District AE'!$B$11="","",IF($O35&gt;=$P35,"Pass",IF($O35&gt;=($P35-'District AE'!$H$11-'District AE'!$I$11),"Pass With Exemption(s)","Fail")))</f>
        <v/>
      </c>
      <c r="R35" s="28">
        <f>'District AE'!$F$11</f>
        <v>0</v>
      </c>
      <c r="S35" s="108">
        <f t="shared" si="2"/>
        <v>0</v>
      </c>
      <c r="T35" s="108">
        <f t="shared" si="3"/>
        <v>0</v>
      </c>
      <c r="U35" s="29" t="str">
        <f>IF('District AE'!$B$11="","",IF($R35&gt;=$S35,"Pass",IF($R35&gt;=($S35-(('District AE'!$H$11-'District AE'!$I$11)/$T35)),"Pass With Exemption(s)","Fail")))</f>
        <v/>
      </c>
      <c r="V35" s="28">
        <f>'District AE'!$H$11+'District AE'!$I$11</f>
        <v>0</v>
      </c>
      <c r="W35" s="28">
        <f>'District AE'!$O$11</f>
        <v>0</v>
      </c>
      <c r="X35" s="108">
        <f t="shared" si="4"/>
        <v>0</v>
      </c>
      <c r="Y35" s="29" t="str">
        <f>IF('District AE'!$B$11="","",IF($W35&gt;=$X35,"Pass",IF($W35&gt;=($X35-'District AE'!$R$11-'District AE'!$S$11),"Pass With Exemption(s)","Fail")))</f>
        <v/>
      </c>
      <c r="Z35" s="28">
        <f>'District AE'!$P$11</f>
        <v>0</v>
      </c>
      <c r="AA35" s="108">
        <f t="shared" si="5"/>
        <v>0</v>
      </c>
      <c r="AB35" s="29" t="str">
        <f>IF('District AE'!$B$11="","",IF($Z35&gt;=$AA35,"Pass",IF($Z35&gt;=($AA35-(('District AE'!$R$11-'District AE'!$S$11)/$AE35)),"Pass With Exemption(s)","Fail")))</f>
        <v/>
      </c>
      <c r="AC35" s="28">
        <f>'District AE'!$R$11+'District AE'!$S$11</f>
        <v>0</v>
      </c>
      <c r="AD35" s="28">
        <f>'District AE'!$E$11</f>
        <v>0</v>
      </c>
      <c r="AE35" s="108">
        <f t="shared" si="6"/>
        <v>0</v>
      </c>
      <c r="AF35" s="28">
        <f>'District AE'!$X$11</f>
        <v>0</v>
      </c>
      <c r="AH35" s="28">
        <f>'District AE'!$D$12</f>
        <v>0</v>
      </c>
      <c r="AI35" s="108">
        <f t="shared" si="7"/>
        <v>0</v>
      </c>
      <c r="AJ35" s="29" t="str">
        <f>IF('District AE'!$B$12="","",IF($AH35&gt;=$AI35,"Pass",IF($AH35&gt;=($AI35-'District AE'!$H$12-'District AE'!$I$12),"Pass With Exemption(s)","Fail")))</f>
        <v/>
      </c>
      <c r="AK35" s="28">
        <f>'District AE'!$F$12</f>
        <v>0</v>
      </c>
      <c r="AL35" s="108">
        <f t="shared" si="8"/>
        <v>0</v>
      </c>
      <c r="AM35" s="108">
        <f t="shared" si="9"/>
        <v>0</v>
      </c>
      <c r="AN35" s="29" t="str">
        <f>IF('District AE'!$B$12="","",IF($AK35&gt;=$AL35,"Pass",IF($AK35&gt;=($AL35-(('District AE'!$H$12-'District AE'!$I$12)/$AM35)),"Pass With Exemption(s)","Fail")))</f>
        <v/>
      </c>
      <c r="AO35" s="28">
        <f>'District AE'!$H$12+'District AE'!$I$12</f>
        <v>0</v>
      </c>
      <c r="AP35" s="28">
        <f>'District AE'!$O$12</f>
        <v>0</v>
      </c>
      <c r="AQ35" s="108">
        <f t="shared" si="10"/>
        <v>0</v>
      </c>
      <c r="AR35" s="29" t="str">
        <f>IF('District AE'!$B$12="","",IF($AP35&gt;=$AQ35,"Pass",IF($AP35&gt;=($AQ35-'District AE'!$R$12-'District AE'!$S$12),"Pass With Exemption(s)","Fail")))</f>
        <v/>
      </c>
      <c r="AS35" s="28">
        <f>'District AE'!$P$12</f>
        <v>0</v>
      </c>
      <c r="AT35" s="108">
        <f t="shared" si="11"/>
        <v>0</v>
      </c>
      <c r="AU35" s="29" t="str">
        <f>IF('District AE'!$B$12="","",IF($AS35&gt;=$AT35,"Pass",IF($AS35&gt;=($AT35-(('District AE'!$R$12-'District AE'!$S$12)/$AX35)),"Pass With Exemption(s)","Fail")))</f>
        <v/>
      </c>
      <c r="AV35" s="28">
        <f>'District AE'!$R$12+'District AE'!$S$12</f>
        <v>0</v>
      </c>
      <c r="AW35" s="28">
        <f>'District AE'!$E$12</f>
        <v>0</v>
      </c>
      <c r="AX35" s="108">
        <f t="shared" si="12"/>
        <v>0</v>
      </c>
      <c r="AY35" s="28">
        <f>'District AE'!$X$12</f>
        <v>0</v>
      </c>
      <c r="BA35" s="28">
        <f>'District AE'!$D$13</f>
        <v>0</v>
      </c>
      <c r="BB35" s="108">
        <f t="shared" si="13"/>
        <v>0</v>
      </c>
      <c r="BC35" s="29" t="str">
        <f>IF('District AE'!$B$13="","",IF($BA35&gt;=$BB35,"Pass",IF($BA35&gt;=($BB35-'District AE'!$H$13-'District AE'!$I$13),"Pass With Exemption(s)","Fail")))</f>
        <v/>
      </c>
      <c r="BD35" s="28">
        <f>'District AE'!$F$13</f>
        <v>0</v>
      </c>
      <c r="BE35" s="108">
        <f t="shared" si="14"/>
        <v>0</v>
      </c>
      <c r="BF35" s="108">
        <f t="shared" si="15"/>
        <v>0</v>
      </c>
      <c r="BG35" s="29" t="str">
        <f>IF('District AE'!$B$13="","",IF($BD35&gt;=$BE35,"Pass",IF($BD35&gt;=($BE35-(('District AE'!$H$13-'District AE'!$I$13)/$BF35)),"Pass With Exemption(s)","Fail")))</f>
        <v/>
      </c>
      <c r="BH35" s="28">
        <f>'District AE'!$H$13+'District AE'!$I$13</f>
        <v>0</v>
      </c>
      <c r="BI35" s="28">
        <f>'District AE'!$O$13</f>
        <v>0</v>
      </c>
      <c r="BJ35" s="108">
        <f t="shared" si="16"/>
        <v>0</v>
      </c>
      <c r="BK35" s="29" t="str">
        <f>IF('District AE'!$B$13="","",IF($BI35&gt;=$BJ35,"Pass",IF($BI35&gt;=($BJ35-'District AE'!$R$13-'District AE'!$S$13),"Pass With Exemption(s)","Fail")))</f>
        <v/>
      </c>
      <c r="BL35" s="28">
        <f>'District AE'!$P$13</f>
        <v>0</v>
      </c>
      <c r="BM35" s="108">
        <f t="shared" si="17"/>
        <v>0</v>
      </c>
      <c r="BN35" s="29" t="str">
        <f>IF('District AE'!$B$13="","",IF($BL35&gt;=$BM35,"Pass",IF($BL35&gt;=($BM35-(('District AE'!$R$13-'District AE'!$S$13)/$BQ35)),"Pass With Exemption(s)","Fail")))</f>
        <v/>
      </c>
      <c r="BO35" s="28">
        <f>'District AE'!$R$13+'District AE'!$S$13</f>
        <v>0</v>
      </c>
      <c r="BP35" s="28">
        <f>'District AE'!$E$13</f>
        <v>0</v>
      </c>
      <c r="BQ35" s="108">
        <f t="shared" si="18"/>
        <v>0</v>
      </c>
      <c r="BR35" s="28">
        <f>'District AE'!$X$13</f>
        <v>0</v>
      </c>
      <c r="BT35" s="28">
        <f>'District AE'!$D$14</f>
        <v>0</v>
      </c>
      <c r="BU35" s="108">
        <f t="shared" si="19"/>
        <v>0</v>
      </c>
      <c r="BV35" s="29" t="str">
        <f>IF('District AE'!$B$14="","",IF($BT35&gt;=$BU35,"Pass",IF($BT35&gt;=($BU35-'District AE'!$H$14-'District AE'!$I$14),"Pass With Exemption(s)","Fail")))</f>
        <v/>
      </c>
      <c r="BW35" s="28">
        <f>'District AE'!$F$14</f>
        <v>0</v>
      </c>
      <c r="BX35" s="108">
        <f t="shared" si="20"/>
        <v>0</v>
      </c>
      <c r="BY35" s="108">
        <f t="shared" si="21"/>
        <v>0</v>
      </c>
      <c r="BZ35" s="29" t="str">
        <f>IF('District AE'!$B$14="","",IF($BW35&gt;=$BX35,"Pass",IF($BW35&gt;=($BX35-(('District AE'!$H$14-'District AE'!$I$14)/$BY35)),"Pass With Exemption(s)","Fail")))</f>
        <v/>
      </c>
      <c r="CA35" s="28">
        <f>'District AE'!$H$14+'District AE'!$I$14</f>
        <v>0</v>
      </c>
      <c r="CB35" s="28">
        <f>'District AE'!$O$14</f>
        <v>0</v>
      </c>
      <c r="CC35" s="108">
        <f t="shared" si="22"/>
        <v>0</v>
      </c>
      <c r="CD35" s="29" t="str">
        <f>IF('District AE'!$B$14="","",IF($CB35&gt;=$CC35,"Pass",IF($CB35&gt;=($CC35-'District AE'!$R$14-'District AE'!$S$14),"Pass With Exemption(s)","Fail")))</f>
        <v/>
      </c>
      <c r="CE35" s="28">
        <f>'District AE'!$P$14</f>
        <v>0</v>
      </c>
      <c r="CF35" s="108">
        <f t="shared" si="23"/>
        <v>0</v>
      </c>
      <c r="CG35" s="29" t="str">
        <f>IF('District AE'!$B$14="","",IF($CE35&gt;=$CF35,"Pass",IF($CE35&gt;=($CF35-(('District AE'!$R$14-'District AE'!$S$14)/$CJ35)),"Pass With Exemption(s)","Fail")))</f>
        <v/>
      </c>
      <c r="CH35" s="28">
        <f>'District AE'!$R$14+'District AE'!$S$14</f>
        <v>0</v>
      </c>
      <c r="CI35" s="28">
        <f>'District AE'!$E$14</f>
        <v>0</v>
      </c>
      <c r="CJ35" s="108">
        <f t="shared" si="24"/>
        <v>0</v>
      </c>
      <c r="CK35" s="28">
        <f>'District AE'!$X$14</f>
        <v>0</v>
      </c>
      <c r="CM35" s="28">
        <f>'District AE'!$D$15</f>
        <v>0</v>
      </c>
      <c r="CN35" s="108">
        <f t="shared" si="25"/>
        <v>0</v>
      </c>
      <c r="CO35" s="29" t="str">
        <f>IF('District AE'!$B$15="","",IF($CM35&gt;=$CN35,"Pass",IF($CM35&gt;=($CN35-'District AE'!$H$15-'District AE'!$I$15),"Pass With Exemption(s)","Fail")))</f>
        <v/>
      </c>
      <c r="CP35" s="28">
        <f>'District AE'!$F$15</f>
        <v>0</v>
      </c>
      <c r="CQ35" s="108">
        <f t="shared" si="26"/>
        <v>0</v>
      </c>
      <c r="CR35" s="108">
        <f t="shared" si="27"/>
        <v>0</v>
      </c>
      <c r="CS35" s="29" t="str">
        <f>IF('District AE'!$B$15="","",IF($CP35&gt;=$CQ35,"Pass",IF($CP35&gt;=($CQ35-(('District AE'!$H$15-'District AE'!$I$15)/$CR35)),"Pass With Exemption(s)","Fail")))</f>
        <v/>
      </c>
      <c r="CT35" s="28">
        <f>'District AE'!$H$15+'District AE'!$I$15</f>
        <v>0</v>
      </c>
      <c r="CU35" s="28">
        <f>'District AE'!$O$15</f>
        <v>0</v>
      </c>
      <c r="CV35" s="108">
        <f t="shared" si="28"/>
        <v>0</v>
      </c>
      <c r="CW35" s="29" t="str">
        <f>IF('District AE'!$B$15="","",IF($CU35&gt;=$CV35,"Pass",IF($CU35&gt;=($CV35-'District AE'!$R$15-'District AE'!$S$15),"Pass With Exemption(s)","Fail")))</f>
        <v/>
      </c>
      <c r="CX35" s="28">
        <f>'District AE'!$P$15</f>
        <v>0</v>
      </c>
      <c r="CY35" s="108">
        <f t="shared" si="29"/>
        <v>0</v>
      </c>
      <c r="CZ35" s="29" t="str">
        <f>IF('District AE'!$B$15="","",IF($CX35&gt;=$CY35,"Pass",IF($CX35&gt;=($CY35-(('District AE'!$R$15-'District AE'!$S$15)/$DC35)),"Pass With Exemption(s)","Fail")))</f>
        <v/>
      </c>
      <c r="DA35" s="28">
        <f>'District AE'!$R$15+'District AE'!$S$15</f>
        <v>0</v>
      </c>
      <c r="DB35" s="28">
        <f>'District AE'!$E$15</f>
        <v>0</v>
      </c>
      <c r="DC35" s="108">
        <f t="shared" si="30"/>
        <v>0</v>
      </c>
      <c r="DD35" s="28">
        <f>'District AE'!$X$15</f>
        <v>0</v>
      </c>
      <c r="DF35" s="28">
        <f>'District AE'!$D$16</f>
        <v>0</v>
      </c>
      <c r="DG35" s="108">
        <f t="shared" si="31"/>
        <v>0</v>
      </c>
      <c r="DH35" s="29" t="str">
        <f>IF('District AE'!$B$16="","",IF($DF35&gt;=$DG35,"Pass",IF($DF35&gt;=($DG35-'District AE'!$H$16-'District AE'!$I$16),"Pass With Exemption(s)","Fail")))</f>
        <v/>
      </c>
      <c r="DI35" s="28">
        <f>'District AE'!$F$16</f>
        <v>0</v>
      </c>
      <c r="DJ35" s="108">
        <f t="shared" si="32"/>
        <v>0</v>
      </c>
      <c r="DK35" s="108">
        <f t="shared" si="33"/>
        <v>0</v>
      </c>
      <c r="DL35" s="29" t="str">
        <f>IF('District AE'!$B$16="","",IF($DI35&gt;=$DJ35,"Pass",IF($DI35&gt;=($DJ35-(('District AE'!$H$16-'District AE'!$I$16)/$DK35)),"Pass With Exemption(s)","Fail")))</f>
        <v/>
      </c>
      <c r="DM35" s="28">
        <f>'District AE'!$H$16+'District AE'!$I$16</f>
        <v>0</v>
      </c>
      <c r="DN35" s="28">
        <f>'District AE'!$O$16</f>
        <v>0</v>
      </c>
      <c r="DO35" s="108">
        <f t="shared" si="34"/>
        <v>0</v>
      </c>
      <c r="DP35" s="29" t="str">
        <f>IF('District AE'!$B$16="","",IF($DN35&gt;=$DO35,"Pass",IF($DN35&gt;=($DO35-'District AE'!$R$16-'District AE'!$S$16),"Pass With Exemption(s)","Fail")))</f>
        <v/>
      </c>
      <c r="DQ35" s="28">
        <f>'District AE'!$P$16</f>
        <v>0</v>
      </c>
      <c r="DR35" s="108">
        <f t="shared" si="35"/>
        <v>0</v>
      </c>
      <c r="DS35" s="29" t="str">
        <f>IF('District AE'!$B$16="","",IF($DQ35&gt;=$DR35,"Pass",IF($DQ35&gt;=($DR35-(('District AE'!$R$16-'District AE'!$S$16)/$DV35)),"Pass With Exemption(s)","Fail")))</f>
        <v/>
      </c>
      <c r="DT35" s="28">
        <f>'District AE'!$R$16+'District AE'!$S$16</f>
        <v>0</v>
      </c>
      <c r="DU35" s="28">
        <f>'District AE'!$E$16</f>
        <v>0</v>
      </c>
      <c r="DV35" s="108">
        <f t="shared" si="36"/>
        <v>0</v>
      </c>
      <c r="DW35" s="28">
        <f>'District AE'!$X$16</f>
        <v>0</v>
      </c>
      <c r="DY35" s="28">
        <f>'District AE'!$D$17</f>
        <v>0</v>
      </c>
      <c r="DZ35" s="108">
        <f t="shared" si="37"/>
        <v>0</v>
      </c>
      <c r="EA35" s="29" t="str">
        <f>IF('District AE'!$B$17="","",IF($DY35&gt;=$DZ35,"Pass",IF($DY35&gt;=($DZ35-'District AE'!$H$17-'District AE'!$I$17),"Pass With Exemption(s)","Fail")))</f>
        <v/>
      </c>
      <c r="EB35" s="28">
        <f>'District AE'!$F$17</f>
        <v>0</v>
      </c>
      <c r="EC35" s="108">
        <f t="shared" si="38"/>
        <v>0</v>
      </c>
      <c r="ED35" s="108">
        <f t="shared" si="39"/>
        <v>0</v>
      </c>
      <c r="EE35" s="29" t="str">
        <f>IF('District AE'!$B$17="","",IF($EB35&gt;=$EC35,"Pass",IF($EB35&gt;=($EC35-(('District AE'!$H$17-'District AE'!$I$17)/$ED35)),"Pass With Exemption(s)","Fail")))</f>
        <v/>
      </c>
      <c r="EF35" s="28">
        <f>'District AE'!$H$17+'District AE'!$I$17</f>
        <v>0</v>
      </c>
      <c r="EG35" s="28">
        <f>'District AE'!$O$17</f>
        <v>0</v>
      </c>
      <c r="EH35" s="108">
        <f t="shared" si="40"/>
        <v>0</v>
      </c>
      <c r="EI35" s="29" t="str">
        <f>IF('District AE'!$B$17="","",IF($EG35&gt;=$EH35,"Pass",IF($EG35&gt;=($EH35-'District AE'!$R$17-'District AE'!$S$17),"Pass With Exemption(s)","Fail")))</f>
        <v/>
      </c>
      <c r="EJ35" s="28">
        <f>'District AE'!$P$17</f>
        <v>0</v>
      </c>
      <c r="EK35" s="108">
        <f t="shared" si="41"/>
        <v>0</v>
      </c>
      <c r="EL35" s="29" t="str">
        <f>IF('District AE'!$B$17="","",IF($EJ35&gt;=$EK35,"Pass",IF($EJ35&gt;=($EK35-(('District AE'!$R$17-'District AE'!$S$17)/$EO35)),"Pass With Exemption(s)","Fail")))</f>
        <v/>
      </c>
      <c r="EM35" s="28">
        <f>'District AE'!$R$17+'District AE'!$S$17</f>
        <v>0</v>
      </c>
      <c r="EN35" s="28">
        <f>'District AE'!$E$17</f>
        <v>0</v>
      </c>
      <c r="EO35" s="108">
        <f t="shared" si="42"/>
        <v>0</v>
      </c>
      <c r="EP35" s="28">
        <f>'District AE'!$X$17</f>
        <v>0</v>
      </c>
      <c r="ER35" s="28">
        <f>'District AE'!$D$18</f>
        <v>0</v>
      </c>
      <c r="ES35" s="108">
        <f t="shared" si="43"/>
        <v>0</v>
      </c>
      <c r="ET35" s="29" t="str">
        <f>IF('District AE'!$B$18="","",IF($ER35&gt;=$ES35,"Pass",IF($ER35&gt;=($ES35-'District AE'!$H$18-'District AE'!$I$18),"Pass With Exemption(s)","Fail")))</f>
        <v/>
      </c>
      <c r="EU35" s="28">
        <f>'District AE'!$F$18</f>
        <v>0</v>
      </c>
      <c r="EV35" s="108">
        <f t="shared" si="44"/>
        <v>0</v>
      </c>
      <c r="EW35" s="108">
        <f t="shared" si="45"/>
        <v>0</v>
      </c>
      <c r="EX35" s="29" t="str">
        <f>IF('District AE'!$B$18="","",IF($EU35&gt;=$EV35,"Pass",IF($EU35&gt;=($EV35-(('District AE'!$H$18-'District AE'!$I$18)/$EW35)),"Pass With Exemption(s)","Fail")))</f>
        <v/>
      </c>
      <c r="EY35" s="28">
        <f>'District AE'!$H$18+'District AE'!$I$18</f>
        <v>0</v>
      </c>
      <c r="EZ35" s="28">
        <f>'District AE'!$O$18</f>
        <v>0</v>
      </c>
      <c r="FA35" s="108">
        <f t="shared" si="46"/>
        <v>0</v>
      </c>
      <c r="FB35" s="29" t="str">
        <f>IF('District AE'!$B$18="","",IF($EZ35&gt;=$FA35,"Pass",IF($EZ35&gt;=($FA35-'District AE'!$R$18-'District AE'!$S$18),"Pass With Exemption(s)","Fail")))</f>
        <v/>
      </c>
      <c r="FC35" s="28">
        <f>'District AE'!$P$18</f>
        <v>0</v>
      </c>
      <c r="FD35" s="108">
        <f t="shared" si="47"/>
        <v>0</v>
      </c>
      <c r="FE35" s="29" t="str">
        <f>IF('District AE'!$B$18="","",IF($FC35&gt;=$FD35,"Pass",IF($FC35&gt;=($FD35-(('District AE'!$R$18-'District AE'!$S$18)/$FH35)),"Pass With Exemption(s)","Fail")))</f>
        <v/>
      </c>
      <c r="FF35" s="28">
        <f>'District AE'!$R$18+'District AE'!$S$18</f>
        <v>0</v>
      </c>
      <c r="FG35" s="28">
        <f>'District AE'!$E$18</f>
        <v>0</v>
      </c>
      <c r="FH35" s="108">
        <f t="shared" si="48"/>
        <v>0</v>
      </c>
      <c r="FI35" s="28">
        <f>'District AE'!$X$18</f>
        <v>0</v>
      </c>
      <c r="FK35" s="28">
        <f>'District AE'!$D$19</f>
        <v>0</v>
      </c>
      <c r="FL35" s="108">
        <f t="shared" si="49"/>
        <v>0</v>
      </c>
      <c r="FM35" s="29" t="str">
        <f>IF('District AE'!$B$19="","",IF($FK35&gt;=$FL35,"Pass",IF($FK35&gt;=($FL35-'District AE'!$H$19-'District AE'!$I$19),"Pass With Exemption(s)","Fail")))</f>
        <v/>
      </c>
      <c r="FN35" s="28">
        <f>'District AE'!$F$19</f>
        <v>0</v>
      </c>
      <c r="FO35" s="108">
        <f t="shared" si="50"/>
        <v>0</v>
      </c>
      <c r="FP35" s="108">
        <f t="shared" si="51"/>
        <v>0</v>
      </c>
      <c r="FQ35" s="29" t="str">
        <f>IF('District AE'!$B$19="","",IF($FN35&gt;=$FO35,"Pass",IF($FN35&gt;=($FO35-(('District AE'!$H$19-'District AE'!$I$19)/$FP35)),"Pass With Exemption(s)","Fail")))</f>
        <v/>
      </c>
      <c r="FR35" s="28">
        <f>'District AE'!$H$19+'District AE'!$I$19</f>
        <v>0</v>
      </c>
      <c r="FS35" s="28">
        <f>'District AE'!$O$19</f>
        <v>0</v>
      </c>
      <c r="FT35" s="108">
        <f t="shared" si="52"/>
        <v>0</v>
      </c>
      <c r="FU35" s="29" t="str">
        <f>IF('District AE'!$B$19="","",IF($FS35&gt;=$FT35,"Pass",IF($FS35&gt;=($FT35-'District AE'!$R$19-'District AE'!$S$19),"Pass With Exemption(s)","Fail")))</f>
        <v/>
      </c>
      <c r="FV35" s="28">
        <f>'District AE'!$P$19</f>
        <v>0</v>
      </c>
      <c r="FW35" s="108">
        <f t="shared" si="53"/>
        <v>0</v>
      </c>
      <c r="FX35" s="29" t="str">
        <f>IF('District AE'!$B$19="","",IF($FV35&gt;=$FW35,"Pass",IF($FV35&gt;=($FW35-(('District AE'!$R$19-'District AE'!$S$19)/$GA35)),"Pass With Exemption(s)","Fail")))</f>
        <v/>
      </c>
      <c r="FY35" s="28">
        <f>'District AE'!$R$19+'District AE'!$S$19</f>
        <v>0</v>
      </c>
      <c r="FZ35" s="28">
        <f>'District AE'!$E$19</f>
        <v>0</v>
      </c>
      <c r="GA35" s="108">
        <f t="shared" si="54"/>
        <v>0</v>
      </c>
      <c r="GB35" s="28">
        <f>'District AE'!$X$19</f>
        <v>0</v>
      </c>
      <c r="GD35" s="28">
        <f>'District AE'!$D$20</f>
        <v>0</v>
      </c>
      <c r="GE35" s="108">
        <f t="shared" si="55"/>
        <v>0</v>
      </c>
      <c r="GF35" s="29" t="str">
        <f>IF('District AE'!$B$20="","",IF($GD35&gt;=$GE35,"Pass",IF($GD35&gt;=($GE35-'District AE'!$H$20-'District AE'!$I$20),"Pass With Exemption(s)","Fail")))</f>
        <v/>
      </c>
      <c r="GG35" s="28">
        <f>'District AE'!$F$20</f>
        <v>0</v>
      </c>
      <c r="GH35" s="108">
        <f t="shared" si="56"/>
        <v>0</v>
      </c>
      <c r="GI35" s="108">
        <f t="shared" si="57"/>
        <v>0</v>
      </c>
      <c r="GJ35" s="29" t="str">
        <f>IF('District AE'!$B$20="","",IF($GG35&gt;=$GH35,"Pass",IF($GG35&gt;=($GH35-(('District AE'!$H$20-'District AE'!$I$20)/$GI35)),"Pass With Exemption(s)","Fail")))</f>
        <v/>
      </c>
      <c r="GK35" s="28">
        <f>'District AE'!$H$20+'District AE'!$I$20</f>
        <v>0</v>
      </c>
      <c r="GL35" s="28">
        <f>'District AE'!$O$20</f>
        <v>0</v>
      </c>
      <c r="GM35" s="108">
        <f t="shared" si="58"/>
        <v>0</v>
      </c>
      <c r="GN35" s="29" t="str">
        <f>IF('District AE'!$B$20="","",IF($GL35&gt;=$GM35,"Pass",IF($GL35&gt;=($GM35-'District AE'!$R$20-'District AE'!$S$20),"Pass With Exemption(s)","Fail")))</f>
        <v/>
      </c>
      <c r="GO35" s="28">
        <f>'District AE'!$P$20</f>
        <v>0</v>
      </c>
      <c r="GP35" s="108">
        <f t="shared" si="59"/>
        <v>0</v>
      </c>
      <c r="GQ35" s="29" t="str">
        <f>IF('District AE'!$B$20="","",IF($GO35&gt;=$GP35,"Pass",IF($GO35&gt;=($GP35-(('District AE'!$R$20-'District AE'!$S$20)/$GT35)),"Pass With Exemption(s)","Fail")))</f>
        <v/>
      </c>
      <c r="GR35" s="28">
        <f>'District AE'!$R$20+'District AE'!$S$20</f>
        <v>0</v>
      </c>
      <c r="GS35" s="28">
        <f>'District AE'!$E$20</f>
        <v>0</v>
      </c>
      <c r="GT35" s="108">
        <f t="shared" si="60"/>
        <v>0</v>
      </c>
      <c r="GU35" s="28">
        <f>'District AE'!$X$20</f>
        <v>0</v>
      </c>
      <c r="GW35" s="28">
        <f>'District AE'!$D$21</f>
        <v>0</v>
      </c>
      <c r="GX35" s="108">
        <f t="shared" si="61"/>
        <v>0</v>
      </c>
      <c r="GY35" s="29" t="str">
        <f>IF('District AE'!$B$21="","",IF($GW35&gt;=$GX35,"Pass",IF($GW35&gt;=($GX35-'District AE'!$H$21-'District AE'!$I$21),"Pass With Exemption(s)","Fail")))</f>
        <v/>
      </c>
      <c r="GZ35" s="28">
        <f>'District AE'!$F$21</f>
        <v>0</v>
      </c>
      <c r="HA35" s="108">
        <f t="shared" si="62"/>
        <v>0</v>
      </c>
      <c r="HB35" s="108">
        <f t="shared" si="0"/>
        <v>0</v>
      </c>
      <c r="HC35" s="29" t="str">
        <f>IF('District AE'!$B$21="","",IF($GZ35&gt;=$HA35,"Pass",IF($GZ35&gt;=($HA35-(('District AE'!$H$21-'District AE'!$I$21)/$HB35)),"Pass With Exemption(s)","Fail")))</f>
        <v/>
      </c>
      <c r="HD35" s="28">
        <f>'District AE'!$H$21+'District AE'!$I$21</f>
        <v>0</v>
      </c>
      <c r="HE35" s="28">
        <f>'District AE'!$O$21</f>
        <v>0</v>
      </c>
      <c r="HF35" s="108">
        <f t="shared" si="63"/>
        <v>0</v>
      </c>
      <c r="HG35" s="29" t="str">
        <f>IF('District AE'!$B$21="","",IF($HE35&gt;=$HF35,"Pass",IF($HE35&gt;=($HF35-'District AE'!$R$21-'District AE'!$S$21),"Pass With Exemption(s)","Fail")))</f>
        <v/>
      </c>
      <c r="HH35" s="28">
        <f>'District AE'!$P$21</f>
        <v>0</v>
      </c>
      <c r="HI35" s="108">
        <f t="shared" si="64"/>
        <v>0</v>
      </c>
      <c r="HJ35" s="29" t="str">
        <f>IF('District AE'!$B$21="","",IF($HH35&gt;=$HI35,"Pass",IF($HH35&gt;=($HI35-(('District AE'!$R$21-'District AE'!$S$21)/$HM35)),"Pass With Exemption(s)","Fail")))</f>
        <v/>
      </c>
      <c r="HK35" s="28">
        <f>'District AE'!$R$21+'District AE'!$S$21</f>
        <v>0</v>
      </c>
      <c r="HL35" s="28">
        <f>'District AE'!$E$21</f>
        <v>0</v>
      </c>
      <c r="HM35" s="108">
        <f t="shared" si="65"/>
        <v>0</v>
      </c>
      <c r="HN35" s="28">
        <f>'District AE'!$X$21</f>
        <v>0</v>
      </c>
      <c r="HP35" s="28">
        <f>'District AE'!$D$22</f>
        <v>0</v>
      </c>
      <c r="HQ35" s="108">
        <f t="shared" si="66"/>
        <v>0</v>
      </c>
      <c r="HR35" s="29" t="str">
        <f>IF('District AE'!$B$22="","",IF($HP35&gt;=$HQ35,"Pass",IF($HP35&gt;=($HQ35-'District AE'!$H$22-'District AE'!$I$22),"Pass With Exemption(s)","Fail")))</f>
        <v/>
      </c>
      <c r="HS35" s="28">
        <f>'District AE'!$F$22</f>
        <v>0</v>
      </c>
      <c r="HT35" s="108">
        <f t="shared" si="67"/>
        <v>0</v>
      </c>
      <c r="HU35" s="108">
        <f t="shared" si="68"/>
        <v>0</v>
      </c>
      <c r="HV35" s="29" t="str">
        <f>IF('District AE'!$B$22="","",IF($HS35&gt;=$HT35,"Pass",IF($HS35&gt;=($HT35-(('District AE'!$H$22-'District AE'!$I$22)/$HU35)),"Pass With Exemption(s)","Fail")))</f>
        <v/>
      </c>
      <c r="HW35" s="28">
        <f>'District AE'!$H$22+'District AE'!$I$22</f>
        <v>0</v>
      </c>
      <c r="HX35" s="28">
        <f>'District AE'!$O$22</f>
        <v>0</v>
      </c>
      <c r="HY35" s="108">
        <f t="shared" si="69"/>
        <v>0</v>
      </c>
      <c r="HZ35" s="29" t="str">
        <f>IF('District AE'!$B$22="","",IF($HX35&gt;=$HY35,"Pass",IF($HX35&gt;=($HY35-'District AE'!$R$22-'District AE'!$S$22),"Pass With Exemption(s)","Fail")))</f>
        <v/>
      </c>
      <c r="IA35" s="28">
        <f>'District AE'!$P$22</f>
        <v>0</v>
      </c>
      <c r="IB35" s="108">
        <f t="shared" si="70"/>
        <v>0</v>
      </c>
      <c r="IC35" s="29" t="str">
        <f>IF('District AE'!$B$22="","",IF($IA35&gt;=$IB35,"Pass",IF($IA35&gt;=($IB35-(('District AE'!$R$22-'District AE'!$S$22)/$IF35)),"Pass With Exemption(s)","Fail")))</f>
        <v/>
      </c>
      <c r="ID35" s="28">
        <f>'District AE'!$R$22+'District AE'!$S$22</f>
        <v>0</v>
      </c>
      <c r="IE35" s="28">
        <f>'District AE'!$E$22</f>
        <v>0</v>
      </c>
      <c r="IF35" s="108">
        <f t="shared" si="71"/>
        <v>0</v>
      </c>
      <c r="IG35" s="28">
        <f>'District AE'!$X$22</f>
        <v>0</v>
      </c>
      <c r="II35" s="28">
        <f>'District AE'!$D$23</f>
        <v>0</v>
      </c>
      <c r="IJ35" s="108">
        <f t="shared" si="72"/>
        <v>0</v>
      </c>
      <c r="IK35" s="29" t="str">
        <f>IF('District AE'!$B$23="","",IF($II35&gt;=$IJ35,"Pass",IF($II35&gt;=($IJ35-'District AE'!$H$23-'District AE'!$I$23),"Pass With Exemption(s)","Fail")))</f>
        <v/>
      </c>
      <c r="IL35" s="28">
        <f>'District AE'!$F$23</f>
        <v>0</v>
      </c>
      <c r="IM35" s="108">
        <f t="shared" si="73"/>
        <v>0</v>
      </c>
      <c r="IN35" s="108">
        <f t="shared" si="74"/>
        <v>0</v>
      </c>
      <c r="IO35" s="29" t="str">
        <f>IF('District AE'!$B$23="","",IF($IL35&gt;=$IM35,"Pass",IF($IL35&gt;=($IM35-(('District AE'!$H$23-'District AE'!$I$23)/$IN35)),"Pass With Exemption(s)","Fail")))</f>
        <v/>
      </c>
      <c r="IP35" s="28">
        <f>'District AE'!$H$23+'District AE'!$I$23</f>
        <v>0</v>
      </c>
      <c r="IQ35" s="28">
        <f>'District AE'!$O$23</f>
        <v>0</v>
      </c>
      <c r="IR35" s="108">
        <f t="shared" si="75"/>
        <v>0</v>
      </c>
      <c r="IS35" s="29" t="str">
        <f>IF('District AE'!$B$23="","",IF($IQ35&gt;=$IR35,"Pass",IF($IQ35&gt;=($IR35-'District AE'!$R$23-'District AE'!$S$23),"Pass With Exemption(s)","Fail")))</f>
        <v/>
      </c>
      <c r="IT35" s="28">
        <f>'District AE'!$P$23</f>
        <v>0</v>
      </c>
      <c r="IU35" s="108">
        <f t="shared" si="76"/>
        <v>0</v>
      </c>
      <c r="IV35" s="29" t="str">
        <f>IF('District AE'!$B$23="","",IF($IT35&gt;=$IU35,"Pass",IF($IT35&gt;=($IU35-(('District AE'!$R$23-'District AE'!$S$23)/$IY35)),"Pass With Exemption(s)","Fail")))</f>
        <v/>
      </c>
      <c r="IW35" s="28">
        <f>'District AE'!$R$23+'District AE'!$S$23</f>
        <v>0</v>
      </c>
      <c r="IX35" s="28">
        <f>'District AE'!$E$23</f>
        <v>0</v>
      </c>
      <c r="IY35" s="108">
        <f t="shared" si="77"/>
        <v>0</v>
      </c>
      <c r="IZ35" s="28">
        <f>'District AE'!$X$23</f>
        <v>0</v>
      </c>
      <c r="JB35" s="28">
        <f>'District AE'!$D$24</f>
        <v>0</v>
      </c>
      <c r="JC35" s="108">
        <f t="shared" si="78"/>
        <v>0</v>
      </c>
      <c r="JD35" s="29" t="str">
        <f>IF('District AE'!$B$24="","",IF($JB35&gt;=$JC35,"Pass",IF($JB35&gt;=($JB35-'District AE'!$H$24-'District AE'!$I$24),"Pass With Exemption(s)","Fail")))</f>
        <v/>
      </c>
      <c r="JE35" s="28">
        <f>'District AE'!$F$24</f>
        <v>0</v>
      </c>
      <c r="JF35" s="108">
        <f t="shared" si="79"/>
        <v>0</v>
      </c>
      <c r="JG35" s="108">
        <f t="shared" si="80"/>
        <v>0</v>
      </c>
      <c r="JH35" s="29" t="str">
        <f>IF('District AE'!$B$24="","",IF($JE35&gt;=$JF35,"Pass",IF($JE35&gt;=($JF35-(('District AE'!$H$24-'District AE'!$I$24)/$JG35)),"Pass With Exemption(s)","Fail")))</f>
        <v/>
      </c>
      <c r="JI35" s="28">
        <f>'District AE'!$H$24+'District AE'!$I$24</f>
        <v>0</v>
      </c>
      <c r="JJ35" s="28">
        <f>'District AE'!$O$24</f>
        <v>0</v>
      </c>
      <c r="JK35" s="108">
        <f t="shared" si="81"/>
        <v>0</v>
      </c>
      <c r="JL35" s="29" t="str">
        <f>IF('District AE'!$B$24="","",IF($JJ35&gt;=$JK35,"Pass",IF($JJ35&gt;=($JK35-'District AE'!$R$24-'District AE'!$S$24),"Pass With Exemption(s)","Fail")))</f>
        <v/>
      </c>
      <c r="JM35" s="28">
        <f>'District AE'!$P$24</f>
        <v>0</v>
      </c>
      <c r="JN35" s="108">
        <f t="shared" si="82"/>
        <v>0</v>
      </c>
      <c r="JO35" s="29" t="str">
        <f>IF('District AE'!$B$24="","",IF($JM35&gt;=$JN35,"Pass",IF($JM35&gt;=($JN35-(('District AE'!$R$24-'District AE'!$S$24)/$JR35)),"Pass With Exemption(s)","Fail")))</f>
        <v/>
      </c>
      <c r="JP35" s="28">
        <f>'District AE'!$R$24+'District AE'!$S$24</f>
        <v>0</v>
      </c>
      <c r="JQ35" s="28">
        <f>'District AE'!$E$24</f>
        <v>0</v>
      </c>
      <c r="JR35" s="108">
        <f t="shared" si="83"/>
        <v>0</v>
      </c>
      <c r="JS35" s="28">
        <f>'District AE'!$X$24</f>
        <v>0</v>
      </c>
      <c r="JU35" s="28">
        <f>'District AE'!$D$25</f>
        <v>0</v>
      </c>
      <c r="JV35" s="108">
        <f t="shared" si="84"/>
        <v>0</v>
      </c>
      <c r="JW35" s="29" t="str">
        <f>IF('District AE'!$B$25="","",IF($JU35&gt;=$JV35,"Pass",IF($JU35&gt;=($JV35-'District AE'!$H$25-'District AE'!$I$25),"Pass With Exemption(s)","Fail")))</f>
        <v/>
      </c>
      <c r="JX35" s="28">
        <f>'District AE'!$F$25</f>
        <v>0</v>
      </c>
      <c r="JY35" s="108">
        <f t="shared" si="85"/>
        <v>0</v>
      </c>
      <c r="JZ35" s="108">
        <f t="shared" si="86"/>
        <v>0</v>
      </c>
      <c r="KA35" s="29" t="str">
        <f>IF('District AE'!$B$25="","",IF($JX35&gt;=$JY35,"Pass",IF($JX35&gt;=($JY35-(('District AE'!$H$25-'District AE'!$I$25)/$JZ35)),"Pass With Exemption(s)","Fail")))</f>
        <v/>
      </c>
      <c r="KB35" s="28">
        <f>'District AE'!$H$25+'District AE'!$I$25</f>
        <v>0</v>
      </c>
      <c r="KC35" s="28">
        <f>'District AE'!$O$25</f>
        <v>0</v>
      </c>
      <c r="KD35" s="108">
        <f t="shared" si="87"/>
        <v>0</v>
      </c>
      <c r="KE35" s="29" t="str">
        <f>IF('District AE'!$B$25="","",IF($KC35&gt;=$KD35,"Pass",IF($KC35&gt;=($KD35-'District AE'!$R$25-'District AE'!$S$25),"Pass With Exemption(s)","Fail")))</f>
        <v/>
      </c>
      <c r="KF35" s="28">
        <f>'District AE'!$P$25</f>
        <v>0</v>
      </c>
      <c r="KG35" s="108">
        <f t="shared" si="88"/>
        <v>0</v>
      </c>
      <c r="KH35" s="29" t="str">
        <f>IF('District AE'!$B$25="","",IF($KF35&gt;=$KG35,"Pass",IF($KF35&gt;=($KG35-(('District AE'!$R$25-'District AE'!$S$25)/$KK35)),"Pass With Exemption(s)","Fail")))</f>
        <v/>
      </c>
      <c r="KI35" s="28">
        <f>'District AE'!$R$25+'District AE'!$S$25</f>
        <v>0</v>
      </c>
      <c r="KJ35" s="28">
        <f>'District AE'!$E$25</f>
        <v>0</v>
      </c>
      <c r="KK35" s="108">
        <f t="shared" si="89"/>
        <v>0</v>
      </c>
      <c r="KL35" s="28">
        <f>'District AE'!$X$25</f>
        <v>0</v>
      </c>
    </row>
    <row r="36" spans="1:298" x14ac:dyDescent="0.3">
      <c r="A36" s="30">
        <f>'District AF'!$B$3</f>
        <v>0</v>
      </c>
      <c r="B36" s="28">
        <f>'District AF'!$D$10</f>
        <v>0</v>
      </c>
      <c r="C36" s="29" t="str">
        <f>IF('District AF'!$B$10="","",IF('District AF'!$H$10&gt;0,"Pass With Exemption(s)","Pass"))</f>
        <v/>
      </c>
      <c r="D36" s="28">
        <f>'District AF'!$F$10</f>
        <v>0</v>
      </c>
      <c r="E36" s="29" t="str">
        <f>IF('District AF'!$B$10="","",IF('District AF'!$H$10&gt;0,"Pass With Exemption(s)","Pass"))</f>
        <v/>
      </c>
      <c r="F36" s="28">
        <f>'District AF'!$H$10+'District AF'!$I$10</f>
        <v>0</v>
      </c>
      <c r="G36" s="28">
        <f>'District AF'!$O$10</f>
        <v>0</v>
      </c>
      <c r="H36" s="29" t="str">
        <f>IF('District AF'!$B$10="","",IF('District AF'!$R$10&gt;0,"Pass With Exemption(s)","Pass"))</f>
        <v/>
      </c>
      <c r="I36" s="28">
        <f>'District AF'!$P$10</f>
        <v>0</v>
      </c>
      <c r="J36" s="29" t="str">
        <f>IF('District AF'!$B$10="","",IF('District AF'!$R$10&gt;0,"Pass With Exemption(s)","Pass"))</f>
        <v/>
      </c>
      <c r="K36" s="28">
        <f>'District AF'!$R$10+'District AF'!$S$10</f>
        <v>0</v>
      </c>
      <c r="L36" s="28">
        <f>'District AF'!$E$10</f>
        <v>0</v>
      </c>
      <c r="M36" s="28">
        <f>'District AF'!$X$10</f>
        <v>0</v>
      </c>
      <c r="O36" s="28">
        <f>'District AF'!$D$11</f>
        <v>0</v>
      </c>
      <c r="P36" s="108">
        <f t="shared" si="1"/>
        <v>0</v>
      </c>
      <c r="Q36" s="29" t="str">
        <f>IF('District AF'!$B$11="","",IF($O36&gt;=$P36,"Pass",IF($O36&gt;=($P36-'District AF'!$H$11-'District AF'!$I$11),"Pass With Exemption(s)","Fail")))</f>
        <v/>
      </c>
      <c r="R36" s="28">
        <f>'District AF'!$F$11</f>
        <v>0</v>
      </c>
      <c r="S36" s="108">
        <f t="shared" si="2"/>
        <v>0</v>
      </c>
      <c r="T36" s="108">
        <f t="shared" si="3"/>
        <v>0</v>
      </c>
      <c r="U36" s="29" t="str">
        <f>IF('District AF'!$B$11="","",IF($R36&gt;=$S36,"Pass",IF($R36&gt;=($S36-(('District AF'!$H$11-'District AF'!$I$11)/$T36)),"Pass With Exemption(s)","Fail")))</f>
        <v/>
      </c>
      <c r="V36" s="28">
        <f>'District AF'!$H$11+'District AF'!$I$11</f>
        <v>0</v>
      </c>
      <c r="W36" s="28">
        <f>'District AF'!$O$11</f>
        <v>0</v>
      </c>
      <c r="X36" s="108">
        <f t="shared" si="4"/>
        <v>0</v>
      </c>
      <c r="Y36" s="29" t="str">
        <f>IF('District AF'!$B$11="","",IF($W36&gt;=$X36,"Pass",IF($W36&gt;=($X36-'District AF'!$R$11-'District AF'!$S$11),"Pass With Exemption(s)","Fail")))</f>
        <v/>
      </c>
      <c r="Z36" s="28">
        <f>'District AF'!$P$11</f>
        <v>0</v>
      </c>
      <c r="AA36" s="108">
        <f t="shared" si="5"/>
        <v>0</v>
      </c>
      <c r="AB36" s="29" t="str">
        <f>IF('District AF'!$B$11="","",IF($Z36&gt;=$AA36,"Pass",IF($Z36&gt;=($AA36-(('District AF'!$R$11-'District AF'!$S$11)/$AE36)),"Pass With Exemption(s)","Fail")))</f>
        <v/>
      </c>
      <c r="AC36" s="28">
        <f>'District AF'!$R$11+'District AF'!$S$11</f>
        <v>0</v>
      </c>
      <c r="AD36" s="28">
        <f>'District AF'!$E$11</f>
        <v>0</v>
      </c>
      <c r="AE36" s="108">
        <f t="shared" si="6"/>
        <v>0</v>
      </c>
      <c r="AF36" s="28">
        <f>'District AF'!$X$11</f>
        <v>0</v>
      </c>
      <c r="AH36" s="28">
        <f>'District AF'!$D$12</f>
        <v>0</v>
      </c>
      <c r="AI36" s="108">
        <f t="shared" si="7"/>
        <v>0</v>
      </c>
      <c r="AJ36" s="29" t="str">
        <f>IF('District AF'!$B$12="","",IF($AH36&gt;=$AI36,"Pass",IF($AH36&gt;=($AI36-'District AF'!$H$12-'District AF'!$I$12),"Pass With Exemption(s)","Fail")))</f>
        <v/>
      </c>
      <c r="AK36" s="28">
        <f>'District AF'!$F$12</f>
        <v>0</v>
      </c>
      <c r="AL36" s="108">
        <f t="shared" si="8"/>
        <v>0</v>
      </c>
      <c r="AM36" s="108">
        <f t="shared" si="9"/>
        <v>0</v>
      </c>
      <c r="AN36" s="29" t="str">
        <f>IF('District AF'!$B$12="","",IF($AK36&gt;=$AL36,"Pass",IF($AK36&gt;=($AL36-(('District AF'!$H$12-'District AF'!$I$12)/$AM36)),"Pass With Exemption(s)","Fail")))</f>
        <v/>
      </c>
      <c r="AO36" s="28">
        <f>'District AF'!$H$12+'District AF'!$I$12</f>
        <v>0</v>
      </c>
      <c r="AP36" s="28">
        <f>'District AF'!$O$12</f>
        <v>0</v>
      </c>
      <c r="AQ36" s="108">
        <f t="shared" si="10"/>
        <v>0</v>
      </c>
      <c r="AR36" s="29" t="str">
        <f>IF('District AF'!$B$12="","",IF($AP36&gt;=$AQ36,"Pass",IF($AP36&gt;=($AQ36-'District AF'!$R$12-'District AF'!$S$12),"Pass With Exemption(s)","Fail")))</f>
        <v/>
      </c>
      <c r="AS36" s="28">
        <f>'District AF'!$P$12</f>
        <v>0</v>
      </c>
      <c r="AT36" s="108">
        <f t="shared" si="11"/>
        <v>0</v>
      </c>
      <c r="AU36" s="29" t="str">
        <f>IF('District AF'!$B$12="","",IF($AS36&gt;=$AT36,"Pass",IF($AS36&gt;=($AT36-(('District AF'!$R$12-'District AF'!$S$12)/$AX36)),"Pass With Exemption(s)","Fail")))</f>
        <v/>
      </c>
      <c r="AV36" s="28">
        <f>'District AF'!$R$12+'District AF'!$S$12</f>
        <v>0</v>
      </c>
      <c r="AW36" s="28">
        <f>'District AF'!$E$12</f>
        <v>0</v>
      </c>
      <c r="AX36" s="108">
        <f t="shared" si="12"/>
        <v>0</v>
      </c>
      <c r="AY36" s="28">
        <f>'District AF'!$X$12</f>
        <v>0</v>
      </c>
      <c r="BA36" s="28">
        <f>'District AF'!$D$13</f>
        <v>0</v>
      </c>
      <c r="BB36" s="108">
        <f t="shared" si="13"/>
        <v>0</v>
      </c>
      <c r="BC36" s="29" t="str">
        <f>IF('District AF'!$B$13="","",IF($BA36&gt;=$BB36,"Pass",IF($BA36&gt;=($BB36-'District AF'!$H$13-'District AF'!$I$13),"Pass With Exemption(s)","Fail")))</f>
        <v/>
      </c>
      <c r="BD36" s="28">
        <f>'District AF'!$F$13</f>
        <v>0</v>
      </c>
      <c r="BE36" s="108">
        <f t="shared" si="14"/>
        <v>0</v>
      </c>
      <c r="BF36" s="108">
        <f t="shared" si="15"/>
        <v>0</v>
      </c>
      <c r="BG36" s="29" t="str">
        <f>IF('District AF'!$B$13="","",IF($BD36&gt;=$BE36,"Pass",IF($BD36&gt;=($BE36-(('District AF'!$H$13-'District AF'!$I$13)/$BF36)),"Pass With Exemption(s)","Fail")))</f>
        <v/>
      </c>
      <c r="BH36" s="28">
        <f>'District AF'!$H$13+'District AF'!$I$13</f>
        <v>0</v>
      </c>
      <c r="BI36" s="28">
        <f>'District AF'!$O$13</f>
        <v>0</v>
      </c>
      <c r="BJ36" s="108">
        <f t="shared" si="16"/>
        <v>0</v>
      </c>
      <c r="BK36" s="29" t="str">
        <f>IF('District AF'!$B$13="","",IF($BI36&gt;=$BJ36,"Pass",IF($BI36&gt;=($BJ36-'District AF'!$R$13-'District AF'!$S$13),"Pass With Exemption(s)","Fail")))</f>
        <v/>
      </c>
      <c r="BL36" s="28">
        <f>'District AF'!$P$13</f>
        <v>0</v>
      </c>
      <c r="BM36" s="108">
        <f t="shared" si="17"/>
        <v>0</v>
      </c>
      <c r="BN36" s="29" t="str">
        <f>IF('District AF'!$B$13="","",IF($BL36&gt;=$BM36,"Pass",IF($BL36&gt;=($BM36-(('District AF'!$R$13-'District AF'!$S$13)/$BQ36)),"Pass With Exemption(s)","Fail")))</f>
        <v/>
      </c>
      <c r="BO36" s="28">
        <f>'District AF'!$R$13+'District AF'!$S$13</f>
        <v>0</v>
      </c>
      <c r="BP36" s="28">
        <f>'District AF'!$E$13</f>
        <v>0</v>
      </c>
      <c r="BQ36" s="108">
        <f t="shared" si="18"/>
        <v>0</v>
      </c>
      <c r="BR36" s="28">
        <f>'District AF'!$X$13</f>
        <v>0</v>
      </c>
      <c r="BT36" s="28">
        <f>'District AF'!$D$14</f>
        <v>0</v>
      </c>
      <c r="BU36" s="108">
        <f t="shared" si="19"/>
        <v>0</v>
      </c>
      <c r="BV36" s="29" t="str">
        <f>IF('District AF'!$B$14="","",IF($BT36&gt;=$BU36,"Pass",IF($BT36&gt;=($BU36-'District AF'!$H$14-'District AF'!$I$14),"Pass With Exemption(s)","Fail")))</f>
        <v/>
      </c>
      <c r="BW36" s="28">
        <f>'District AF'!$F$14</f>
        <v>0</v>
      </c>
      <c r="BX36" s="108">
        <f t="shared" si="20"/>
        <v>0</v>
      </c>
      <c r="BY36" s="108">
        <f t="shared" si="21"/>
        <v>0</v>
      </c>
      <c r="BZ36" s="29" t="str">
        <f>IF('District AF'!$B$14="","",IF($BW36&gt;=$BX36,"Pass",IF($BW36&gt;=($BX36-(('District AF'!$H$14-'District AF'!$I$14)/$BY36)),"Pass With Exemption(s)","Fail")))</f>
        <v/>
      </c>
      <c r="CA36" s="28">
        <f>'District AF'!$H$14+'District AF'!$I$14</f>
        <v>0</v>
      </c>
      <c r="CB36" s="28">
        <f>'District AF'!$O$14</f>
        <v>0</v>
      </c>
      <c r="CC36" s="108">
        <f t="shared" si="22"/>
        <v>0</v>
      </c>
      <c r="CD36" s="29" t="str">
        <f>IF('District AF'!$B$14="","",IF($CB36&gt;=$CC36,"Pass",IF($CB36&gt;=($CC36-'District AF'!$R$14-'District AF'!$S$14),"Pass With Exemption(s)","Fail")))</f>
        <v/>
      </c>
      <c r="CE36" s="28">
        <f>'District AF'!$P$14</f>
        <v>0</v>
      </c>
      <c r="CF36" s="108">
        <f t="shared" si="23"/>
        <v>0</v>
      </c>
      <c r="CG36" s="29" t="str">
        <f>IF('District AF'!$B$14="","",IF($CE36&gt;=$CF36,"Pass",IF($CE36&gt;=($CF36-(('District AF'!$R$14-'District AF'!$S$14)/$CJ36)),"Pass With Exemption(s)","Fail")))</f>
        <v/>
      </c>
      <c r="CH36" s="28">
        <f>'District AF'!$R$14+'District AF'!$S$14</f>
        <v>0</v>
      </c>
      <c r="CI36" s="28">
        <f>'District AF'!$E$14</f>
        <v>0</v>
      </c>
      <c r="CJ36" s="108">
        <f t="shared" si="24"/>
        <v>0</v>
      </c>
      <c r="CK36" s="28">
        <f>'District AF'!$X$14</f>
        <v>0</v>
      </c>
      <c r="CM36" s="28">
        <f>'District AF'!$D$15</f>
        <v>0</v>
      </c>
      <c r="CN36" s="108">
        <f t="shared" si="25"/>
        <v>0</v>
      </c>
      <c r="CO36" s="29" t="str">
        <f>IF('District AF'!$B$15="","",IF($CM36&gt;=$CN36,"Pass",IF($CM36&gt;=($CN36-'District AF'!$H$15-'District AF'!$I$15),"Pass With Exemption(s)","Fail")))</f>
        <v/>
      </c>
      <c r="CP36" s="28">
        <f>'District AF'!$F$15</f>
        <v>0</v>
      </c>
      <c r="CQ36" s="108">
        <f t="shared" si="26"/>
        <v>0</v>
      </c>
      <c r="CR36" s="108">
        <f t="shared" si="27"/>
        <v>0</v>
      </c>
      <c r="CS36" s="29" t="str">
        <f>IF('District AF'!$B$15="","",IF($CP36&gt;=$CQ36,"Pass",IF($CP36&gt;=($CQ36-(('District AF'!$H$15-'District AF'!$I$15)/$CR36)),"Pass With Exemption(s)","Fail")))</f>
        <v/>
      </c>
      <c r="CT36" s="28">
        <f>'District AF'!$H$15+'District AF'!$I$15</f>
        <v>0</v>
      </c>
      <c r="CU36" s="28">
        <f>'District AF'!$O$15</f>
        <v>0</v>
      </c>
      <c r="CV36" s="108">
        <f t="shared" si="28"/>
        <v>0</v>
      </c>
      <c r="CW36" s="29" t="str">
        <f>IF('District AF'!$B$15="","",IF($CU36&gt;=$CV36,"Pass",IF($CU36&gt;=($CV36-'District AF'!$R$15-'District AF'!$S$15),"Pass With Exemption(s)","Fail")))</f>
        <v/>
      </c>
      <c r="CX36" s="28">
        <f>'District AF'!$P$15</f>
        <v>0</v>
      </c>
      <c r="CY36" s="108">
        <f t="shared" si="29"/>
        <v>0</v>
      </c>
      <c r="CZ36" s="29" t="str">
        <f>IF('District AF'!$B$15="","",IF($CX36&gt;=$CY36,"Pass",IF($CX36&gt;=($CY36-(('District AF'!$R$15-'District AF'!$S$15)/$DC36)),"Pass With Exemption(s)","Fail")))</f>
        <v/>
      </c>
      <c r="DA36" s="28">
        <f>'District AF'!$R$15+'District AF'!$S$15</f>
        <v>0</v>
      </c>
      <c r="DB36" s="28">
        <f>'District AF'!$E$15</f>
        <v>0</v>
      </c>
      <c r="DC36" s="108">
        <f t="shared" si="30"/>
        <v>0</v>
      </c>
      <c r="DD36" s="28">
        <f>'District AF'!$X$15</f>
        <v>0</v>
      </c>
      <c r="DF36" s="28">
        <f>'District AF'!$D$16</f>
        <v>0</v>
      </c>
      <c r="DG36" s="108">
        <f t="shared" si="31"/>
        <v>0</v>
      </c>
      <c r="DH36" s="29" t="str">
        <f>IF('District AF'!$B$16="","",IF($DF36&gt;=$DG36,"Pass",IF($DF36&gt;=($DG36-'District AF'!$H$16-'District AF'!$I$16),"Pass With Exemption(s)","Fail")))</f>
        <v/>
      </c>
      <c r="DI36" s="28">
        <f>'District AF'!$F$16</f>
        <v>0</v>
      </c>
      <c r="DJ36" s="108">
        <f t="shared" si="32"/>
        <v>0</v>
      </c>
      <c r="DK36" s="108">
        <f t="shared" si="33"/>
        <v>0</v>
      </c>
      <c r="DL36" s="29" t="str">
        <f>IF('District AF'!$B$16="","",IF($DI36&gt;=$DJ36,"Pass",IF($DI36&gt;=($DJ36-(('District AF'!$H$16-'District AF'!$I$16)/$DK36)),"Pass With Exemption(s)","Fail")))</f>
        <v/>
      </c>
      <c r="DM36" s="28">
        <f>'District AF'!$H$16+'District AF'!$I$16</f>
        <v>0</v>
      </c>
      <c r="DN36" s="28">
        <f>'District AF'!$O$16</f>
        <v>0</v>
      </c>
      <c r="DO36" s="108">
        <f t="shared" si="34"/>
        <v>0</v>
      </c>
      <c r="DP36" s="29" t="str">
        <f>IF('District AF'!$B$16="","",IF($DN36&gt;=$DO36,"Pass",IF($DN36&gt;=($DO36-'District AF'!$R$16-'District AF'!$S$16),"Pass With Exemption(s)","Fail")))</f>
        <v/>
      </c>
      <c r="DQ36" s="28">
        <f>'District AF'!$P$16</f>
        <v>0</v>
      </c>
      <c r="DR36" s="108">
        <f t="shared" si="35"/>
        <v>0</v>
      </c>
      <c r="DS36" s="29" t="str">
        <f>IF('District AF'!$B$16="","",IF($DQ36&gt;=$DR36,"Pass",IF($DQ36&gt;=($DR36-(('District AF'!$R$16-'District AF'!$S$16)/$DV36)),"Pass With Exemption(s)","Fail")))</f>
        <v/>
      </c>
      <c r="DT36" s="28">
        <f>'District AF'!$R$16+'District AF'!$S$16</f>
        <v>0</v>
      </c>
      <c r="DU36" s="28">
        <f>'District AF'!$E$16</f>
        <v>0</v>
      </c>
      <c r="DV36" s="108">
        <f t="shared" si="36"/>
        <v>0</v>
      </c>
      <c r="DW36" s="28">
        <f>'District AF'!$X$16</f>
        <v>0</v>
      </c>
      <c r="DY36" s="28">
        <f>'District AF'!$D$17</f>
        <v>0</v>
      </c>
      <c r="DZ36" s="108">
        <f t="shared" si="37"/>
        <v>0</v>
      </c>
      <c r="EA36" s="29" t="str">
        <f>IF('District AF'!$B$17="","",IF($DY36&gt;=$DZ36,"Pass",IF($DY36&gt;=($DZ36-'District AF'!$H$17-'District AF'!$I$17),"Pass With Exemption(s)","Fail")))</f>
        <v/>
      </c>
      <c r="EB36" s="28">
        <f>'District AF'!$F$17</f>
        <v>0</v>
      </c>
      <c r="EC36" s="108">
        <f t="shared" si="38"/>
        <v>0</v>
      </c>
      <c r="ED36" s="108">
        <f t="shared" si="39"/>
        <v>0</v>
      </c>
      <c r="EE36" s="29" t="str">
        <f>IF('District AF'!$B$17="","",IF($EB36&gt;=$EC36,"Pass",IF($EB36&gt;=($EC36-(('District AF'!$H$17-'District AF'!$I$17)/$ED36)),"Pass With Exemption(s)","Fail")))</f>
        <v/>
      </c>
      <c r="EF36" s="28">
        <f>'District AF'!$H$17+'District AF'!$I$17</f>
        <v>0</v>
      </c>
      <c r="EG36" s="28">
        <f>'District AF'!$O$17</f>
        <v>0</v>
      </c>
      <c r="EH36" s="108">
        <f t="shared" si="40"/>
        <v>0</v>
      </c>
      <c r="EI36" s="29" t="str">
        <f>IF('District AF'!$B$17="","",IF($EG36&gt;=$EH36,"Pass",IF($EG36&gt;=($EH36-'District AF'!$R$17-'District AF'!$S$17),"Pass With Exemption(s)","Fail")))</f>
        <v/>
      </c>
      <c r="EJ36" s="28">
        <f>'District AF'!$P$17</f>
        <v>0</v>
      </c>
      <c r="EK36" s="108">
        <f t="shared" si="41"/>
        <v>0</v>
      </c>
      <c r="EL36" s="29" t="str">
        <f>IF('District AF'!$B$17="","",IF($EJ36&gt;=$EK36,"Pass",IF($EJ36&gt;=($EK36-(('District AF'!$R$17-'District AF'!$S$17)/$EO36)),"Pass With Exemption(s)","Fail")))</f>
        <v/>
      </c>
      <c r="EM36" s="28">
        <f>'District AF'!$R$17+'District AF'!$S$17</f>
        <v>0</v>
      </c>
      <c r="EN36" s="28">
        <f>'District AF'!$E$17</f>
        <v>0</v>
      </c>
      <c r="EO36" s="108">
        <f t="shared" si="42"/>
        <v>0</v>
      </c>
      <c r="EP36" s="28">
        <f>'District AF'!$X$17</f>
        <v>0</v>
      </c>
      <c r="ER36" s="28">
        <f>'District AF'!$D$18</f>
        <v>0</v>
      </c>
      <c r="ES36" s="108">
        <f t="shared" si="43"/>
        <v>0</v>
      </c>
      <c r="ET36" s="29" t="str">
        <f>IF('District AF'!$B$18="","",IF($ER36&gt;=$ES36,"Pass",IF($ER36&gt;=($ES36-'District AF'!$H$18-'District AF'!$I$18),"Pass With Exemption(s)","Fail")))</f>
        <v/>
      </c>
      <c r="EU36" s="28">
        <f>'District AF'!$F$18</f>
        <v>0</v>
      </c>
      <c r="EV36" s="108">
        <f t="shared" si="44"/>
        <v>0</v>
      </c>
      <c r="EW36" s="108">
        <f t="shared" si="45"/>
        <v>0</v>
      </c>
      <c r="EX36" s="29" t="str">
        <f>IF('District AF'!$B$18="","",IF($EU36&gt;=$EV36,"Pass",IF($EU36&gt;=($EV36-(('District AF'!$H$18-'District AF'!$I$18)/$EW36)),"Pass With Exemption(s)","Fail")))</f>
        <v/>
      </c>
      <c r="EY36" s="28">
        <f>'District AF'!$H$18+'District AF'!$I$18</f>
        <v>0</v>
      </c>
      <c r="EZ36" s="28">
        <f>'District AF'!$O$18</f>
        <v>0</v>
      </c>
      <c r="FA36" s="108">
        <f t="shared" si="46"/>
        <v>0</v>
      </c>
      <c r="FB36" s="29" t="str">
        <f>IF('District AF'!$B$18="","",IF($EZ36&gt;=$FA36,"Pass",IF($EZ36&gt;=($FA36-'District AF'!$R$18-'District AF'!$S$18),"Pass With Exemption(s)","Fail")))</f>
        <v/>
      </c>
      <c r="FC36" s="28">
        <f>'District AF'!$P$18</f>
        <v>0</v>
      </c>
      <c r="FD36" s="108">
        <f t="shared" si="47"/>
        <v>0</v>
      </c>
      <c r="FE36" s="29" t="str">
        <f>IF('District AF'!$B$18="","",IF($FC36&gt;=$FD36,"Pass",IF($FC36&gt;=($FD36-(('District AF'!$R$18-'District AF'!$S$18)/$FH36)),"Pass With Exemption(s)","Fail")))</f>
        <v/>
      </c>
      <c r="FF36" s="28">
        <f>'District AF'!$R$18+'District AF'!$S$18</f>
        <v>0</v>
      </c>
      <c r="FG36" s="28">
        <f>'District AF'!$E$18</f>
        <v>0</v>
      </c>
      <c r="FH36" s="108">
        <f t="shared" si="48"/>
        <v>0</v>
      </c>
      <c r="FI36" s="28">
        <f>'District AF'!$X$18</f>
        <v>0</v>
      </c>
      <c r="FK36" s="28">
        <f>'District AF'!$D$19</f>
        <v>0</v>
      </c>
      <c r="FL36" s="108">
        <f t="shared" si="49"/>
        <v>0</v>
      </c>
      <c r="FM36" s="29" t="str">
        <f>IF('District AF'!$B$19="","",IF($FK36&gt;=$FL36,"Pass",IF($FK36&gt;=($FL36-'District AF'!$H$19-'District AF'!$I$19),"Pass With Exemption(s)","Fail")))</f>
        <v/>
      </c>
      <c r="FN36" s="28">
        <f>'District AF'!$F$19</f>
        <v>0</v>
      </c>
      <c r="FO36" s="108">
        <f t="shared" si="50"/>
        <v>0</v>
      </c>
      <c r="FP36" s="108">
        <f t="shared" si="51"/>
        <v>0</v>
      </c>
      <c r="FQ36" s="29" t="str">
        <f>IF('District AF'!$B$19="","",IF($FN36&gt;=$FO36,"Pass",IF($FN36&gt;=($FO36-(('District AF'!$H$19-'District AF'!$I$19)/$FP36)),"Pass With Exemption(s)","Fail")))</f>
        <v/>
      </c>
      <c r="FR36" s="28">
        <f>'District AF'!$H$19+'District AF'!$I$19</f>
        <v>0</v>
      </c>
      <c r="FS36" s="28">
        <f>'District AF'!$O$19</f>
        <v>0</v>
      </c>
      <c r="FT36" s="108">
        <f t="shared" si="52"/>
        <v>0</v>
      </c>
      <c r="FU36" s="29" t="str">
        <f>IF('District AF'!$B$19="","",IF($FS36&gt;=$FT36,"Pass",IF($FS36&gt;=($FT36-'District AF'!$R$19-'District AF'!$S$19),"Pass With Exemption(s)","Fail")))</f>
        <v/>
      </c>
      <c r="FV36" s="28">
        <f>'District AF'!$P$19</f>
        <v>0</v>
      </c>
      <c r="FW36" s="108">
        <f t="shared" si="53"/>
        <v>0</v>
      </c>
      <c r="FX36" s="29" t="str">
        <f>IF('District AF'!$B$19="","",IF($FV36&gt;=$FW36,"Pass",IF($FV36&gt;=($FW36-(('District AF'!$R$19-'District AF'!$S$19)/$GA36)),"Pass With Exemption(s)","Fail")))</f>
        <v/>
      </c>
      <c r="FY36" s="28">
        <f>'District AF'!$R$19+'District AF'!$S$19</f>
        <v>0</v>
      </c>
      <c r="FZ36" s="28">
        <f>'District AF'!$E$19</f>
        <v>0</v>
      </c>
      <c r="GA36" s="108">
        <f t="shared" si="54"/>
        <v>0</v>
      </c>
      <c r="GB36" s="28">
        <f>'District AF'!$X$19</f>
        <v>0</v>
      </c>
      <c r="GD36" s="28">
        <f>'District AF'!$D$20</f>
        <v>0</v>
      </c>
      <c r="GE36" s="108">
        <f t="shared" si="55"/>
        <v>0</v>
      </c>
      <c r="GF36" s="29" t="str">
        <f>IF('District AF'!$B$20="","",IF($GD36&gt;=$GE36,"Pass",IF($GD36&gt;=($GE36-'District AF'!$H$20-'District AF'!$I$20),"Pass With Exemption(s)","Fail")))</f>
        <v/>
      </c>
      <c r="GG36" s="28">
        <f>'District AF'!$F$20</f>
        <v>0</v>
      </c>
      <c r="GH36" s="108">
        <f t="shared" si="56"/>
        <v>0</v>
      </c>
      <c r="GI36" s="108">
        <f t="shared" si="57"/>
        <v>0</v>
      </c>
      <c r="GJ36" s="29" t="str">
        <f>IF('District AF'!$B$20="","",IF($GG36&gt;=$GH36,"Pass",IF($GG36&gt;=($GH36-(('District AF'!$H$20-'District AF'!$I$20)/$GI36)),"Pass With Exemption(s)","Fail")))</f>
        <v/>
      </c>
      <c r="GK36" s="28">
        <f>'District AF'!$H$20+'District AF'!$I$20</f>
        <v>0</v>
      </c>
      <c r="GL36" s="28">
        <f>'District AF'!$O$20</f>
        <v>0</v>
      </c>
      <c r="GM36" s="108">
        <f t="shared" si="58"/>
        <v>0</v>
      </c>
      <c r="GN36" s="29" t="str">
        <f>IF('District AF'!$B$20="","",IF($GL36&gt;=$GM36,"Pass",IF($GL36&gt;=($GM36-'District AF'!$R$20-'District AF'!$S$20),"Pass With Exemption(s)","Fail")))</f>
        <v/>
      </c>
      <c r="GO36" s="28">
        <f>'District AF'!$P$20</f>
        <v>0</v>
      </c>
      <c r="GP36" s="108">
        <f t="shared" si="59"/>
        <v>0</v>
      </c>
      <c r="GQ36" s="29" t="str">
        <f>IF('District AF'!$B$20="","",IF($GO36&gt;=$GP36,"Pass",IF($GO36&gt;=($GP36-(('District AF'!$R$20-'District AF'!$S$20)/$GT36)),"Pass With Exemption(s)","Fail")))</f>
        <v/>
      </c>
      <c r="GR36" s="28">
        <f>'District AF'!$R$20+'District AF'!$S$20</f>
        <v>0</v>
      </c>
      <c r="GS36" s="28">
        <f>'District AF'!$E$20</f>
        <v>0</v>
      </c>
      <c r="GT36" s="108">
        <f t="shared" si="60"/>
        <v>0</v>
      </c>
      <c r="GU36" s="28">
        <f>'District AF'!$X$20</f>
        <v>0</v>
      </c>
      <c r="GW36" s="28">
        <f>'District AF'!$D$21</f>
        <v>0</v>
      </c>
      <c r="GX36" s="108">
        <f t="shared" si="61"/>
        <v>0</v>
      </c>
      <c r="GY36" s="29" t="str">
        <f>IF('District AF'!$B$21="","",IF($GW36&gt;=$GX36,"Pass",IF($GW36&gt;=($GX36-'District AF'!$H$21-'District AF'!$I$21),"Pass With Exemption(s)","Fail")))</f>
        <v/>
      </c>
      <c r="GZ36" s="28">
        <f>'District AF'!$F$21</f>
        <v>0</v>
      </c>
      <c r="HA36" s="108">
        <f t="shared" si="62"/>
        <v>0</v>
      </c>
      <c r="HB36" s="108">
        <f t="shared" si="0"/>
        <v>0</v>
      </c>
      <c r="HC36" s="29" t="str">
        <f>IF('District AF'!$B$21="","",IF($GZ36&gt;=$HA36,"Pass",IF($GZ36&gt;=($HA36-(('District AF'!$H$21-'District AF'!$I$21)/$HB36)),"Pass With Exemption(s)","Fail")))</f>
        <v/>
      </c>
      <c r="HD36" s="28">
        <f>'District AF'!$H$21+'District AF'!$I$21</f>
        <v>0</v>
      </c>
      <c r="HE36" s="28">
        <f>'District AF'!$O$21</f>
        <v>0</v>
      </c>
      <c r="HF36" s="108">
        <f t="shared" si="63"/>
        <v>0</v>
      </c>
      <c r="HG36" s="29" t="str">
        <f>IF('District AF'!$B$21="","",IF($HE36&gt;=$HF36,"Pass",IF($HE36&gt;=($HF36-'District AF'!$R$21-'District AF'!$S$21),"Pass With Exemption(s)","Fail")))</f>
        <v/>
      </c>
      <c r="HH36" s="28">
        <f>'District AF'!$P$21</f>
        <v>0</v>
      </c>
      <c r="HI36" s="108">
        <f t="shared" si="64"/>
        <v>0</v>
      </c>
      <c r="HJ36" s="29" t="str">
        <f>IF('District AF'!$B$21="","",IF($HH36&gt;=$HI36,"Pass",IF($HH36&gt;=($HI36-(('District AF'!$R$21-'District AF'!$S$21)/$HM36)),"Pass With Exemption(s)","Fail")))</f>
        <v/>
      </c>
      <c r="HK36" s="28">
        <f>'District AF'!$R$21+'District AF'!$S$21</f>
        <v>0</v>
      </c>
      <c r="HL36" s="28">
        <f>'District AF'!$E$21</f>
        <v>0</v>
      </c>
      <c r="HM36" s="108">
        <f t="shared" si="65"/>
        <v>0</v>
      </c>
      <c r="HN36" s="28">
        <f>'District AF'!$X$21</f>
        <v>0</v>
      </c>
      <c r="HP36" s="28">
        <f>'District AF'!$D$22</f>
        <v>0</v>
      </c>
      <c r="HQ36" s="108">
        <f t="shared" si="66"/>
        <v>0</v>
      </c>
      <c r="HR36" s="29" t="str">
        <f>IF('District AF'!$B$22="","",IF($HP36&gt;=$HQ36,"Pass",IF($HP36&gt;=($HQ36-'District AF'!$H$22-'District AF'!$I$22),"Pass With Exemption(s)","Fail")))</f>
        <v/>
      </c>
      <c r="HS36" s="28">
        <f>'District AF'!$F$22</f>
        <v>0</v>
      </c>
      <c r="HT36" s="108">
        <f t="shared" si="67"/>
        <v>0</v>
      </c>
      <c r="HU36" s="108">
        <f t="shared" si="68"/>
        <v>0</v>
      </c>
      <c r="HV36" s="29" t="str">
        <f>IF('District AF'!$B$22="","",IF($HS36&gt;=$HT36,"Pass",IF($HS36&gt;=($HT36-(('District AF'!$H$22-'District AF'!$I$22)/$HU36)),"Pass With Exemption(s)","Fail")))</f>
        <v/>
      </c>
      <c r="HW36" s="28">
        <f>'District AF'!$H$22+'District AF'!$I$22</f>
        <v>0</v>
      </c>
      <c r="HX36" s="28">
        <f>'District AF'!$O$22</f>
        <v>0</v>
      </c>
      <c r="HY36" s="108">
        <f t="shared" si="69"/>
        <v>0</v>
      </c>
      <c r="HZ36" s="29" t="str">
        <f>IF('District AF'!$B$22="","",IF($HX36&gt;=$HY36,"Pass",IF($HX36&gt;=($HY36-'District AF'!$R$22-'District AF'!$S$22),"Pass With Exemption(s)","Fail")))</f>
        <v/>
      </c>
      <c r="IA36" s="28">
        <f>'District AF'!$P$22</f>
        <v>0</v>
      </c>
      <c r="IB36" s="108">
        <f t="shared" si="70"/>
        <v>0</v>
      </c>
      <c r="IC36" s="29" t="str">
        <f>IF('District AF'!$B$22="","",IF($IA36&gt;=$IB36,"Pass",IF($IA36&gt;=($IB36-(('District AF'!$R$22-'District AF'!$S$22)/$IF36)),"Pass With Exemption(s)","Fail")))</f>
        <v/>
      </c>
      <c r="ID36" s="28">
        <f>'District AF'!$R$22+'District AF'!$S$22</f>
        <v>0</v>
      </c>
      <c r="IE36" s="28">
        <f>'District AF'!$E$22</f>
        <v>0</v>
      </c>
      <c r="IF36" s="108">
        <f t="shared" si="71"/>
        <v>0</v>
      </c>
      <c r="IG36" s="28">
        <f>'District AF'!$X$22</f>
        <v>0</v>
      </c>
      <c r="II36" s="28">
        <f>'District AF'!$D$23</f>
        <v>0</v>
      </c>
      <c r="IJ36" s="108">
        <f t="shared" si="72"/>
        <v>0</v>
      </c>
      <c r="IK36" s="29" t="str">
        <f>IF('District AF'!$B$23="","",IF($II36&gt;=$IJ36,"Pass",IF($II36&gt;=($IJ36-'District AF'!$H$23-'District AF'!$I$23),"Pass With Exemption(s)","Fail")))</f>
        <v/>
      </c>
      <c r="IL36" s="28">
        <f>'District AF'!$F$23</f>
        <v>0</v>
      </c>
      <c r="IM36" s="108">
        <f t="shared" si="73"/>
        <v>0</v>
      </c>
      <c r="IN36" s="108">
        <f t="shared" si="74"/>
        <v>0</v>
      </c>
      <c r="IO36" s="29" t="str">
        <f>IF('District AF'!$B$23="","",IF($IL36&gt;=$IM36,"Pass",IF($IL36&gt;=($IM36-(('District AF'!$H$23-'District AF'!$I$23)/$IN36)),"Pass With Exemption(s)","Fail")))</f>
        <v/>
      </c>
      <c r="IP36" s="28">
        <f>'District AF'!$H$23+'District AF'!$I$23</f>
        <v>0</v>
      </c>
      <c r="IQ36" s="28">
        <f>'District AF'!$O$23</f>
        <v>0</v>
      </c>
      <c r="IR36" s="108">
        <f t="shared" si="75"/>
        <v>0</v>
      </c>
      <c r="IS36" s="29" t="str">
        <f>IF('District AF'!$B$23="","",IF($IQ36&gt;=$IR36,"Pass",IF($IQ36&gt;=($IR36-'District AF'!$R$23-'District AF'!$S$23),"Pass With Exemption(s)","Fail")))</f>
        <v/>
      </c>
      <c r="IT36" s="28">
        <f>'District AF'!$P$23</f>
        <v>0</v>
      </c>
      <c r="IU36" s="108">
        <f t="shared" si="76"/>
        <v>0</v>
      </c>
      <c r="IV36" s="29" t="str">
        <f>IF('District AF'!$B$23="","",IF($IT36&gt;=$IU36,"Pass",IF($IT36&gt;=($IU36-(('District AF'!$R$23-'District AF'!$S$23)/$IY36)),"Pass With Exemption(s)","Fail")))</f>
        <v/>
      </c>
      <c r="IW36" s="28">
        <f>'District AF'!$R$23+'District AF'!$S$23</f>
        <v>0</v>
      </c>
      <c r="IX36" s="28">
        <f>'District AF'!$E$23</f>
        <v>0</v>
      </c>
      <c r="IY36" s="108">
        <f t="shared" si="77"/>
        <v>0</v>
      </c>
      <c r="IZ36" s="28">
        <f>'District AF'!$X$23</f>
        <v>0</v>
      </c>
      <c r="JB36" s="28">
        <f>'District AF'!$D$24</f>
        <v>0</v>
      </c>
      <c r="JC36" s="108">
        <f t="shared" si="78"/>
        <v>0</v>
      </c>
      <c r="JD36" s="29" t="str">
        <f>IF('District AF'!$B$24="","",IF($JB36&gt;=$JC36,"Pass",IF($JB36&gt;=($JB36-'District AF'!$H$24-'District AF'!$I$24),"Pass With Exemption(s)","Fail")))</f>
        <v/>
      </c>
      <c r="JE36" s="28">
        <f>'District AF'!$F$24</f>
        <v>0</v>
      </c>
      <c r="JF36" s="108">
        <f t="shared" si="79"/>
        <v>0</v>
      </c>
      <c r="JG36" s="108">
        <f t="shared" si="80"/>
        <v>0</v>
      </c>
      <c r="JH36" s="29" t="str">
        <f>IF('District AF'!$B$24="","",IF($JE36&gt;=$JF36,"Pass",IF($JE36&gt;=($JF36-(('District AF'!$H$24-'District AF'!$I$24)/$JG36)),"Pass With Exemption(s)","Fail")))</f>
        <v/>
      </c>
      <c r="JI36" s="28">
        <f>'District AF'!$H$24+'District AF'!$I$24</f>
        <v>0</v>
      </c>
      <c r="JJ36" s="28">
        <f>'District AF'!$O$24</f>
        <v>0</v>
      </c>
      <c r="JK36" s="108">
        <f t="shared" si="81"/>
        <v>0</v>
      </c>
      <c r="JL36" s="29" t="str">
        <f>IF('District AF'!$B$24="","",IF($JJ36&gt;=$JK36,"Pass",IF($JJ36&gt;=($JK36-'District AF'!$R$24-'District AF'!$S$24),"Pass With Exemption(s)","Fail")))</f>
        <v/>
      </c>
      <c r="JM36" s="28">
        <f>'District AF'!$P$24</f>
        <v>0</v>
      </c>
      <c r="JN36" s="108">
        <f t="shared" si="82"/>
        <v>0</v>
      </c>
      <c r="JO36" s="29" t="str">
        <f>IF('District AF'!$B$24="","",IF($JM36&gt;=$JN36,"Pass",IF($JM36&gt;=($JN36-(('District AF'!$R$24-'District AF'!$S$24)/$JR36)),"Pass With Exemption(s)","Fail")))</f>
        <v/>
      </c>
      <c r="JP36" s="28">
        <f>'District AF'!$R$24+'District AF'!$S$24</f>
        <v>0</v>
      </c>
      <c r="JQ36" s="28">
        <f>'District AF'!$E$24</f>
        <v>0</v>
      </c>
      <c r="JR36" s="108">
        <f t="shared" si="83"/>
        <v>0</v>
      </c>
      <c r="JS36" s="28">
        <f>'District AF'!$X$24</f>
        <v>0</v>
      </c>
      <c r="JU36" s="28">
        <f>'District AF'!$D$25</f>
        <v>0</v>
      </c>
      <c r="JV36" s="108">
        <f t="shared" si="84"/>
        <v>0</v>
      </c>
      <c r="JW36" s="29" t="str">
        <f>IF('District AF'!$B$25="","",IF($JU36&gt;=$JV36,"Pass",IF($JU36&gt;=($JV36-'District AF'!$H$25-'District AF'!$I$25),"Pass With Exemption(s)","Fail")))</f>
        <v/>
      </c>
      <c r="JX36" s="28">
        <f>'District AF'!$F$25</f>
        <v>0</v>
      </c>
      <c r="JY36" s="108">
        <f t="shared" si="85"/>
        <v>0</v>
      </c>
      <c r="JZ36" s="108">
        <f t="shared" si="86"/>
        <v>0</v>
      </c>
      <c r="KA36" s="29" t="str">
        <f>IF('District AF'!$B$25="","",IF($JX36&gt;=$JY36,"Pass",IF($JX36&gt;=($JY36-(('District AF'!$H$25-'District AF'!$I$25)/$JZ36)),"Pass With Exemption(s)","Fail")))</f>
        <v/>
      </c>
      <c r="KB36" s="28">
        <f>'District AF'!$H$25+'District AF'!$I$25</f>
        <v>0</v>
      </c>
      <c r="KC36" s="28">
        <f>'District AF'!$O$25</f>
        <v>0</v>
      </c>
      <c r="KD36" s="108">
        <f t="shared" si="87"/>
        <v>0</v>
      </c>
      <c r="KE36" s="29" t="str">
        <f>IF('District AF'!$B$25="","",IF($KC36&gt;=$KD36,"Pass",IF($KC36&gt;=($KD36-'District AF'!$R$25-'District AF'!$S$25),"Pass With Exemption(s)","Fail")))</f>
        <v/>
      </c>
      <c r="KF36" s="28">
        <f>'District AF'!$P$25</f>
        <v>0</v>
      </c>
      <c r="KG36" s="108">
        <f t="shared" si="88"/>
        <v>0</v>
      </c>
      <c r="KH36" s="29" t="str">
        <f>IF('District AF'!$B$25="","",IF($KF36&gt;=$KG36,"Pass",IF($KF36&gt;=($KG36-(('District AF'!$R$25-'District AF'!$S$25)/$KK36)),"Pass With Exemption(s)","Fail")))</f>
        <v/>
      </c>
      <c r="KI36" s="28">
        <f>'District AF'!$R$25+'District AF'!$S$25</f>
        <v>0</v>
      </c>
      <c r="KJ36" s="28">
        <f>'District AF'!$E$25</f>
        <v>0</v>
      </c>
      <c r="KK36" s="108">
        <f t="shared" si="89"/>
        <v>0</v>
      </c>
      <c r="KL36" s="28">
        <f>'District AF'!$X$25</f>
        <v>0</v>
      </c>
    </row>
    <row r="37" spans="1:298" x14ac:dyDescent="0.3">
      <c r="A37" s="30">
        <f>'District AG'!$B$3</f>
        <v>0</v>
      </c>
      <c r="B37" s="28">
        <f>'District AG'!$D$10</f>
        <v>0</v>
      </c>
      <c r="C37" s="29" t="str">
        <f>IF('District AG'!$B$10="","",IF('District AG'!$H$10&gt;0,"Pass With Exemption(s)","Pass"))</f>
        <v/>
      </c>
      <c r="D37" s="28">
        <f>'District AG'!$F$10</f>
        <v>0</v>
      </c>
      <c r="E37" s="29" t="str">
        <f>IF('District AG'!$B$10="","",IF('District AG'!$H$10&gt;0,"Pass With Exemption(s)","Pass"))</f>
        <v/>
      </c>
      <c r="F37" s="28">
        <f>'District AG'!$H$10+'District AG'!$I$10</f>
        <v>0</v>
      </c>
      <c r="G37" s="28">
        <f>'District AG'!$O$10</f>
        <v>0</v>
      </c>
      <c r="H37" s="29" t="str">
        <f>IF('District AG'!$B$10="","",IF('District AG'!$R$10&gt;0,"Pass With Exemption(s)","Pass"))</f>
        <v/>
      </c>
      <c r="I37" s="28">
        <f>'District AG'!$P$10</f>
        <v>0</v>
      </c>
      <c r="J37" s="29" t="str">
        <f>IF('District AG'!$B$10="","",IF('District AG'!$R$10&gt;0,"Pass With Exemption(s)","Pass"))</f>
        <v/>
      </c>
      <c r="K37" s="28">
        <f>'District AG'!$R$10+'District AG'!$S$10</f>
        <v>0</v>
      </c>
      <c r="L37" s="28">
        <f>'District AG'!$E$10</f>
        <v>0</v>
      </c>
      <c r="M37" s="28">
        <f>'District AG'!$X$10</f>
        <v>0</v>
      </c>
      <c r="O37" s="28">
        <f>'District AG'!$D$11</f>
        <v>0</v>
      </c>
      <c r="P37" s="108">
        <f t="shared" si="1"/>
        <v>0</v>
      </c>
      <c r="Q37" s="29" t="str">
        <f>IF('District AG'!$B$11="","",IF($O37&gt;=$P37,"Pass",IF($O37&gt;=($P37-'District AG'!$H$11-'District AG'!$I$11),"Pass With Exemption(s)","Fail")))</f>
        <v/>
      </c>
      <c r="R37" s="28">
        <f>'District AG'!$F$11</f>
        <v>0</v>
      </c>
      <c r="S37" s="108">
        <f t="shared" si="2"/>
        <v>0</v>
      </c>
      <c r="T37" s="108">
        <f t="shared" si="3"/>
        <v>0</v>
      </c>
      <c r="U37" s="29" t="str">
        <f>IF('District AG'!$B$11="","",IF($R37&gt;=$S37,"Pass",IF($R37&gt;=($S37-(('District AG'!$H$11-'District AG'!$I$11)/$T37)),"Pass With Exemption(s)","Fail")))</f>
        <v/>
      </c>
      <c r="V37" s="28">
        <f>'District AG'!$H$11+'District AG'!$I$11</f>
        <v>0</v>
      </c>
      <c r="W37" s="28">
        <f>'District AG'!$O$11</f>
        <v>0</v>
      </c>
      <c r="X37" s="108">
        <f t="shared" si="4"/>
        <v>0</v>
      </c>
      <c r="Y37" s="29" t="str">
        <f>IF('District AG'!$B$11="","",IF($W37&gt;=$X37,"Pass",IF($W37&gt;=($X37-'District AG'!$R$11-'District AG'!$S$11),"Pass With Exemption(s)","Fail")))</f>
        <v/>
      </c>
      <c r="Z37" s="28">
        <f>'District AG'!$P$11</f>
        <v>0</v>
      </c>
      <c r="AA37" s="108">
        <f t="shared" si="5"/>
        <v>0</v>
      </c>
      <c r="AB37" s="29" t="str">
        <f>IF('District AG'!$B$11="","",IF($Z37&gt;=$AA37,"Pass",IF($Z37&gt;=($AA37-(('District AG'!$R$11-'District AG'!$S$11)/$AE37)),"Pass With Exemption(s)","Fail")))</f>
        <v/>
      </c>
      <c r="AC37" s="28">
        <f>'District AG'!$R$11+'District AG'!$S$11</f>
        <v>0</v>
      </c>
      <c r="AD37" s="28">
        <f>'District AG'!$E$11</f>
        <v>0</v>
      </c>
      <c r="AE37" s="108">
        <f t="shared" si="6"/>
        <v>0</v>
      </c>
      <c r="AF37" s="28">
        <f>'District AG'!$X$11</f>
        <v>0</v>
      </c>
      <c r="AH37" s="28">
        <f>'District AG'!$D$12</f>
        <v>0</v>
      </c>
      <c r="AI37" s="108">
        <f t="shared" si="7"/>
        <v>0</v>
      </c>
      <c r="AJ37" s="29" t="str">
        <f>IF('District AG'!$B$12="","",IF($AH37&gt;=$AI37,"Pass",IF($AH37&gt;=($AI37-'District AG'!$H$12-'District AG'!$I$12),"Pass With Exemption(s)","Fail")))</f>
        <v/>
      </c>
      <c r="AK37" s="28">
        <f>'District AG'!$F$12</f>
        <v>0</v>
      </c>
      <c r="AL37" s="108">
        <f t="shared" si="8"/>
        <v>0</v>
      </c>
      <c r="AM37" s="108">
        <f t="shared" si="9"/>
        <v>0</v>
      </c>
      <c r="AN37" s="29" t="str">
        <f>IF('District AG'!$B$12="","",IF($AK37&gt;=$AL37,"Pass",IF($AK37&gt;=($AL37-(('District AG'!$H$12-'District AG'!$I$12)/$AM37)),"Pass With Exemption(s)","Fail")))</f>
        <v/>
      </c>
      <c r="AO37" s="28">
        <f>'District AG'!$H$12+'District AG'!$I$12</f>
        <v>0</v>
      </c>
      <c r="AP37" s="28">
        <f>'District AG'!$O$12</f>
        <v>0</v>
      </c>
      <c r="AQ37" s="108">
        <f t="shared" si="10"/>
        <v>0</v>
      </c>
      <c r="AR37" s="29" t="str">
        <f>IF('District AG'!$B$12="","",IF($AP37&gt;=$AQ37,"Pass",IF($AP37&gt;=($AQ37-'District AG'!$R$12-'District AG'!$S$12),"Pass With Exemption(s)","Fail")))</f>
        <v/>
      </c>
      <c r="AS37" s="28">
        <f>'District AG'!$P$12</f>
        <v>0</v>
      </c>
      <c r="AT37" s="108">
        <f t="shared" si="11"/>
        <v>0</v>
      </c>
      <c r="AU37" s="29" t="str">
        <f>IF('District AG'!$B$12="","",IF($AS37&gt;=$AT37,"Pass",IF($AS37&gt;=($AT37-(('District AG'!$R$12-'District AG'!$S$12)/$AX37)),"Pass With Exemption(s)","Fail")))</f>
        <v/>
      </c>
      <c r="AV37" s="28">
        <f>'District AG'!$R$12+'District AG'!$S$12</f>
        <v>0</v>
      </c>
      <c r="AW37" s="28">
        <f>'District AG'!$E$12</f>
        <v>0</v>
      </c>
      <c r="AX37" s="108">
        <f t="shared" si="12"/>
        <v>0</v>
      </c>
      <c r="AY37" s="28">
        <f>'District AG'!$X$12</f>
        <v>0</v>
      </c>
      <c r="BA37" s="28">
        <f>'District AG'!$D$13</f>
        <v>0</v>
      </c>
      <c r="BB37" s="108">
        <f t="shared" si="13"/>
        <v>0</v>
      </c>
      <c r="BC37" s="29" t="str">
        <f>IF('District AG'!$B$13="","",IF($BA37&gt;=$BB37,"Pass",IF($BA37&gt;=($BB37-'District AG'!$H$13-'District AG'!$I$13),"Pass With Exemption(s)","Fail")))</f>
        <v/>
      </c>
      <c r="BD37" s="28">
        <f>'District AG'!$F$13</f>
        <v>0</v>
      </c>
      <c r="BE37" s="108">
        <f t="shared" si="14"/>
        <v>0</v>
      </c>
      <c r="BF37" s="108">
        <f t="shared" si="15"/>
        <v>0</v>
      </c>
      <c r="BG37" s="29" t="str">
        <f>IF('District AG'!$B$13="","",IF($BD37&gt;=$BE37,"Pass",IF($BD37&gt;=($BE37-(('District AG'!$H$13-'District AG'!$I$13)/$BF37)),"Pass With Exemption(s)","Fail")))</f>
        <v/>
      </c>
      <c r="BH37" s="28">
        <f>'District AG'!$H$13+'District AG'!$I$13</f>
        <v>0</v>
      </c>
      <c r="BI37" s="28">
        <f>'District AG'!$O$13</f>
        <v>0</v>
      </c>
      <c r="BJ37" s="108">
        <f t="shared" si="16"/>
        <v>0</v>
      </c>
      <c r="BK37" s="29" t="str">
        <f>IF('District AG'!$B$13="","",IF($BI37&gt;=$BJ37,"Pass",IF($BI37&gt;=($BJ37-'District AG'!$R$13-'District AG'!$S$13),"Pass With Exemption(s)","Fail")))</f>
        <v/>
      </c>
      <c r="BL37" s="28">
        <f>'District AG'!$P$13</f>
        <v>0</v>
      </c>
      <c r="BM37" s="108">
        <f t="shared" si="17"/>
        <v>0</v>
      </c>
      <c r="BN37" s="29" t="str">
        <f>IF('District AG'!$B$13="","",IF($BL37&gt;=$BM37,"Pass",IF($BL37&gt;=($BM37-(('District AG'!$R$13-'District AG'!$S$13)/$BQ37)),"Pass With Exemption(s)","Fail")))</f>
        <v/>
      </c>
      <c r="BO37" s="28">
        <f>'District AG'!$R$13+'District AG'!$S$13</f>
        <v>0</v>
      </c>
      <c r="BP37" s="28">
        <f>'District AG'!$E$13</f>
        <v>0</v>
      </c>
      <c r="BQ37" s="108">
        <f t="shared" si="18"/>
        <v>0</v>
      </c>
      <c r="BR37" s="28">
        <f>'District AG'!$X$13</f>
        <v>0</v>
      </c>
      <c r="BT37" s="28">
        <f>'District AG'!$D$14</f>
        <v>0</v>
      </c>
      <c r="BU37" s="108">
        <f t="shared" si="19"/>
        <v>0</v>
      </c>
      <c r="BV37" s="29" t="str">
        <f>IF('District AG'!$B$14="","",IF($BT37&gt;=$BU37,"Pass",IF($BT37&gt;=($BU37-'District AG'!$H$14-'District AG'!$I$14),"Pass With Exemption(s)","Fail")))</f>
        <v/>
      </c>
      <c r="BW37" s="28">
        <f>'District AG'!$F$14</f>
        <v>0</v>
      </c>
      <c r="BX37" s="108">
        <f t="shared" si="20"/>
        <v>0</v>
      </c>
      <c r="BY37" s="108">
        <f t="shared" si="21"/>
        <v>0</v>
      </c>
      <c r="BZ37" s="29" t="str">
        <f>IF('District AG'!$B$14="","",IF($BW37&gt;=$BX37,"Pass",IF($BW37&gt;=($BX37-(('District AG'!$H$14-'District AG'!$I$14)/$BY37)),"Pass With Exemption(s)","Fail")))</f>
        <v/>
      </c>
      <c r="CA37" s="28">
        <f>'District AG'!$H$14+'District AG'!$I$14</f>
        <v>0</v>
      </c>
      <c r="CB37" s="28">
        <f>'District AG'!$O$14</f>
        <v>0</v>
      </c>
      <c r="CC37" s="108">
        <f t="shared" si="22"/>
        <v>0</v>
      </c>
      <c r="CD37" s="29" t="str">
        <f>IF('District AG'!$B$14="","",IF($CB37&gt;=$CC37,"Pass",IF($CB37&gt;=($CC37-'District AG'!$R$14-'District AG'!$S$14),"Pass With Exemption(s)","Fail")))</f>
        <v/>
      </c>
      <c r="CE37" s="28">
        <f>'District AG'!$P$14</f>
        <v>0</v>
      </c>
      <c r="CF37" s="108">
        <f t="shared" si="23"/>
        <v>0</v>
      </c>
      <c r="CG37" s="29" t="str">
        <f>IF('District AG'!$B$14="","",IF($CE37&gt;=$CF37,"Pass",IF($CE37&gt;=($CF37-(('District AG'!$R$14-'District AG'!$S$14)/$CJ37)),"Pass With Exemption(s)","Fail")))</f>
        <v/>
      </c>
      <c r="CH37" s="28">
        <f>'District AG'!$R$14+'District AG'!$S$14</f>
        <v>0</v>
      </c>
      <c r="CI37" s="28">
        <f>'District AG'!$E$14</f>
        <v>0</v>
      </c>
      <c r="CJ37" s="108">
        <f t="shared" si="24"/>
        <v>0</v>
      </c>
      <c r="CK37" s="28">
        <f>'District AG'!$X$14</f>
        <v>0</v>
      </c>
      <c r="CM37" s="28">
        <f>'District AG'!$D$15</f>
        <v>0</v>
      </c>
      <c r="CN37" s="108">
        <f t="shared" si="25"/>
        <v>0</v>
      </c>
      <c r="CO37" s="29" t="str">
        <f>IF('District AG'!$B$15="","",IF($CM37&gt;=$CN37,"Pass",IF($CM37&gt;=($CN37-'District AG'!$H$15-'District AG'!$I$15),"Pass With Exemption(s)","Fail")))</f>
        <v/>
      </c>
      <c r="CP37" s="28">
        <f>'District AG'!$F$15</f>
        <v>0</v>
      </c>
      <c r="CQ37" s="108">
        <f t="shared" si="26"/>
        <v>0</v>
      </c>
      <c r="CR37" s="108">
        <f t="shared" si="27"/>
        <v>0</v>
      </c>
      <c r="CS37" s="29" t="str">
        <f>IF('District AG'!$B$15="","",IF($CP37&gt;=$CQ37,"Pass",IF($CP37&gt;=($CQ37-(('District AG'!$H$15-'District AG'!$I$15)/$CR37)),"Pass With Exemption(s)","Fail")))</f>
        <v/>
      </c>
      <c r="CT37" s="28">
        <f>'District AG'!$H$15+'District AG'!$I$15</f>
        <v>0</v>
      </c>
      <c r="CU37" s="28">
        <f>'District AG'!$O$15</f>
        <v>0</v>
      </c>
      <c r="CV37" s="108">
        <f t="shared" si="28"/>
        <v>0</v>
      </c>
      <c r="CW37" s="29" t="str">
        <f>IF('District AG'!$B$15="","",IF($CU37&gt;=$CV37,"Pass",IF($CU37&gt;=($CV37-'District AG'!$R$15-'District AG'!$S$15),"Pass With Exemption(s)","Fail")))</f>
        <v/>
      </c>
      <c r="CX37" s="28">
        <f>'District AG'!$P$15</f>
        <v>0</v>
      </c>
      <c r="CY37" s="108">
        <f t="shared" si="29"/>
        <v>0</v>
      </c>
      <c r="CZ37" s="29" t="str">
        <f>IF('District AG'!$B$15="","",IF($CX37&gt;=$CY37,"Pass",IF($CX37&gt;=($CY37-(('District AG'!$R$15-'District AG'!$S$15)/$DC37)),"Pass With Exemption(s)","Fail")))</f>
        <v/>
      </c>
      <c r="DA37" s="28">
        <f>'District AG'!$R$15+'District AG'!$S$15</f>
        <v>0</v>
      </c>
      <c r="DB37" s="28">
        <f>'District AG'!$E$15</f>
        <v>0</v>
      </c>
      <c r="DC37" s="108">
        <f t="shared" si="30"/>
        <v>0</v>
      </c>
      <c r="DD37" s="28">
        <f>'District AG'!$X$15</f>
        <v>0</v>
      </c>
      <c r="DF37" s="28">
        <f>'District AG'!$D$16</f>
        <v>0</v>
      </c>
      <c r="DG37" s="108">
        <f t="shared" si="31"/>
        <v>0</v>
      </c>
      <c r="DH37" s="29" t="str">
        <f>IF('District AG'!$B$16="","",IF($DF37&gt;=$DG37,"Pass",IF($DF37&gt;=($DG37-'District AG'!$H$16-'District AG'!$I$16),"Pass With Exemption(s)","Fail")))</f>
        <v/>
      </c>
      <c r="DI37" s="28">
        <f>'District AG'!$F$16</f>
        <v>0</v>
      </c>
      <c r="DJ37" s="108">
        <f t="shared" si="32"/>
        <v>0</v>
      </c>
      <c r="DK37" s="108">
        <f t="shared" si="33"/>
        <v>0</v>
      </c>
      <c r="DL37" s="29" t="str">
        <f>IF('District AG'!$B$16="","",IF($DI37&gt;=$DJ37,"Pass",IF($DI37&gt;=($DJ37-(('District AG'!$H$16-'District AG'!$I$16)/$DK37)),"Pass With Exemption(s)","Fail")))</f>
        <v/>
      </c>
      <c r="DM37" s="28">
        <f>'District AG'!$H$16+'District AG'!$I$16</f>
        <v>0</v>
      </c>
      <c r="DN37" s="28">
        <f>'District AG'!$O$16</f>
        <v>0</v>
      </c>
      <c r="DO37" s="108">
        <f t="shared" si="34"/>
        <v>0</v>
      </c>
      <c r="DP37" s="29" t="str">
        <f>IF('District AG'!$B$16="","",IF($DN37&gt;=$DO37,"Pass",IF($DN37&gt;=($DO37-'District AG'!$R$16-'District AG'!$S$16),"Pass With Exemption(s)","Fail")))</f>
        <v/>
      </c>
      <c r="DQ37" s="28">
        <f>'District AG'!$P$16</f>
        <v>0</v>
      </c>
      <c r="DR37" s="108">
        <f t="shared" si="35"/>
        <v>0</v>
      </c>
      <c r="DS37" s="29" t="str">
        <f>IF('District AG'!$B$16="","",IF($DQ37&gt;=$DR37,"Pass",IF($DQ37&gt;=($DR37-(('District AG'!$R$16-'District AG'!$S$16)/$DV37)),"Pass With Exemption(s)","Fail")))</f>
        <v/>
      </c>
      <c r="DT37" s="28">
        <f>'District AG'!$R$16+'District AG'!$S$16</f>
        <v>0</v>
      </c>
      <c r="DU37" s="28">
        <f>'District AG'!$E$16</f>
        <v>0</v>
      </c>
      <c r="DV37" s="108">
        <f t="shared" si="36"/>
        <v>0</v>
      </c>
      <c r="DW37" s="28">
        <f>'District AG'!$X$16</f>
        <v>0</v>
      </c>
      <c r="DY37" s="28">
        <f>'District AG'!$D$17</f>
        <v>0</v>
      </c>
      <c r="DZ37" s="108">
        <f t="shared" si="37"/>
        <v>0</v>
      </c>
      <c r="EA37" s="29" t="str">
        <f>IF('District AG'!$B$17="","",IF($DY37&gt;=$DZ37,"Pass",IF($DY37&gt;=($DZ37-'District AG'!$H$17-'District AG'!$I$17),"Pass With Exemption(s)","Fail")))</f>
        <v/>
      </c>
      <c r="EB37" s="28">
        <f>'District AG'!$F$17</f>
        <v>0</v>
      </c>
      <c r="EC37" s="108">
        <f t="shared" si="38"/>
        <v>0</v>
      </c>
      <c r="ED37" s="108">
        <f t="shared" si="39"/>
        <v>0</v>
      </c>
      <c r="EE37" s="29" t="str">
        <f>IF('District AG'!$B$17="","",IF($EB37&gt;=$EC37,"Pass",IF($EB37&gt;=($EC37-(('District AG'!$H$17-'District AG'!$I$17)/$ED37)),"Pass With Exemption(s)","Fail")))</f>
        <v/>
      </c>
      <c r="EF37" s="28">
        <f>'District AG'!$H$17+'District AG'!$I$17</f>
        <v>0</v>
      </c>
      <c r="EG37" s="28">
        <f>'District AG'!$O$17</f>
        <v>0</v>
      </c>
      <c r="EH37" s="108">
        <f t="shared" si="40"/>
        <v>0</v>
      </c>
      <c r="EI37" s="29" t="str">
        <f>IF('District AG'!$B$17="","",IF($EG37&gt;=$EH37,"Pass",IF($EG37&gt;=($EH37-'District AG'!$R$17-'District AG'!$S$17),"Pass With Exemption(s)","Fail")))</f>
        <v/>
      </c>
      <c r="EJ37" s="28">
        <f>'District AG'!$P$17</f>
        <v>0</v>
      </c>
      <c r="EK37" s="108">
        <f t="shared" si="41"/>
        <v>0</v>
      </c>
      <c r="EL37" s="29" t="str">
        <f>IF('District AG'!$B$17="","",IF($EJ37&gt;=$EK37,"Pass",IF($EJ37&gt;=($EK37-(('District AG'!$R$17-'District AG'!$S$17)/$EO37)),"Pass With Exemption(s)","Fail")))</f>
        <v/>
      </c>
      <c r="EM37" s="28">
        <f>'District AG'!$R$17+'District AG'!$S$17</f>
        <v>0</v>
      </c>
      <c r="EN37" s="28">
        <f>'District AG'!$E$17</f>
        <v>0</v>
      </c>
      <c r="EO37" s="108">
        <f t="shared" si="42"/>
        <v>0</v>
      </c>
      <c r="EP37" s="28">
        <f>'District AG'!$X$17</f>
        <v>0</v>
      </c>
      <c r="ER37" s="28">
        <f>'District AG'!$D$18</f>
        <v>0</v>
      </c>
      <c r="ES37" s="108">
        <f t="shared" si="43"/>
        <v>0</v>
      </c>
      <c r="ET37" s="29" t="str">
        <f>IF('District AG'!$B$18="","",IF($ER37&gt;=$ES37,"Pass",IF($ER37&gt;=($ES37-'District AG'!$H$18-'District AG'!$I$18),"Pass With Exemption(s)","Fail")))</f>
        <v/>
      </c>
      <c r="EU37" s="28">
        <f>'District AG'!$F$18</f>
        <v>0</v>
      </c>
      <c r="EV37" s="108">
        <f t="shared" si="44"/>
        <v>0</v>
      </c>
      <c r="EW37" s="108">
        <f t="shared" si="45"/>
        <v>0</v>
      </c>
      <c r="EX37" s="29" t="str">
        <f>IF('District AG'!$B$18="","",IF($EU37&gt;=$EV37,"Pass",IF($EU37&gt;=($EV37-(('District AG'!$H$18-'District AG'!$I$18)/$EW37)),"Pass With Exemption(s)","Fail")))</f>
        <v/>
      </c>
      <c r="EY37" s="28">
        <f>'District AG'!$H$18+'District AG'!$I$18</f>
        <v>0</v>
      </c>
      <c r="EZ37" s="28">
        <f>'District AG'!$O$18</f>
        <v>0</v>
      </c>
      <c r="FA37" s="108">
        <f t="shared" si="46"/>
        <v>0</v>
      </c>
      <c r="FB37" s="29" t="str">
        <f>IF('District AG'!$B$18="","",IF($EZ37&gt;=$FA37,"Pass",IF($EZ37&gt;=($FA37-'District AG'!$R$18-'District AG'!$S$18),"Pass With Exemption(s)","Fail")))</f>
        <v/>
      </c>
      <c r="FC37" s="28">
        <f>'District AG'!$P$18</f>
        <v>0</v>
      </c>
      <c r="FD37" s="108">
        <f t="shared" si="47"/>
        <v>0</v>
      </c>
      <c r="FE37" s="29" t="str">
        <f>IF('District AG'!$B$18="","",IF($FC37&gt;=$FD37,"Pass",IF($FC37&gt;=($FD37-(('District AG'!$R$18-'District AG'!$S$18)/$FH37)),"Pass With Exemption(s)","Fail")))</f>
        <v/>
      </c>
      <c r="FF37" s="28">
        <f>'District AG'!$R$18+'District AG'!$S$18</f>
        <v>0</v>
      </c>
      <c r="FG37" s="28">
        <f>'District AG'!$E$18</f>
        <v>0</v>
      </c>
      <c r="FH37" s="108">
        <f t="shared" si="48"/>
        <v>0</v>
      </c>
      <c r="FI37" s="28">
        <f>'District AG'!$X$18</f>
        <v>0</v>
      </c>
      <c r="FK37" s="28">
        <f>'District AG'!$D$19</f>
        <v>0</v>
      </c>
      <c r="FL37" s="108">
        <f t="shared" si="49"/>
        <v>0</v>
      </c>
      <c r="FM37" s="29" t="str">
        <f>IF('District AG'!$B$19="","",IF($FK37&gt;=$FL37,"Pass",IF($FK37&gt;=($FL37-'District AG'!$H$19-'District AG'!$I$19),"Pass With Exemption(s)","Fail")))</f>
        <v/>
      </c>
      <c r="FN37" s="28">
        <f>'District AG'!$F$19</f>
        <v>0</v>
      </c>
      <c r="FO37" s="108">
        <f t="shared" si="50"/>
        <v>0</v>
      </c>
      <c r="FP37" s="108">
        <f t="shared" si="51"/>
        <v>0</v>
      </c>
      <c r="FQ37" s="29" t="str">
        <f>IF('District AG'!$B$19="","",IF($FN37&gt;=$FO37,"Pass",IF($FN37&gt;=($FO37-(('District AG'!$H$19-'District AG'!$I$19)/$FP37)),"Pass With Exemption(s)","Fail")))</f>
        <v/>
      </c>
      <c r="FR37" s="28">
        <f>'District AG'!$H$19+'District AG'!$I$19</f>
        <v>0</v>
      </c>
      <c r="FS37" s="28">
        <f>'District AG'!$O$19</f>
        <v>0</v>
      </c>
      <c r="FT37" s="108">
        <f t="shared" si="52"/>
        <v>0</v>
      </c>
      <c r="FU37" s="29" t="str">
        <f>IF('District AG'!$B$19="","",IF($FS37&gt;=$FT37,"Pass",IF($FS37&gt;=($FT37-'District AG'!$R$19-'District AG'!$S$19),"Pass With Exemption(s)","Fail")))</f>
        <v/>
      </c>
      <c r="FV37" s="28">
        <f>'District AG'!$P$19</f>
        <v>0</v>
      </c>
      <c r="FW37" s="108">
        <f t="shared" si="53"/>
        <v>0</v>
      </c>
      <c r="FX37" s="29" t="str">
        <f>IF('District AG'!$B$19="","",IF($FV37&gt;=$FW37,"Pass",IF($FV37&gt;=($FW37-(('District AG'!$R$19-'District AG'!$S$19)/$GA37)),"Pass With Exemption(s)","Fail")))</f>
        <v/>
      </c>
      <c r="FY37" s="28">
        <f>'District AG'!$R$19+'District AG'!$S$19</f>
        <v>0</v>
      </c>
      <c r="FZ37" s="28">
        <f>'District AG'!$E$19</f>
        <v>0</v>
      </c>
      <c r="GA37" s="108">
        <f t="shared" si="54"/>
        <v>0</v>
      </c>
      <c r="GB37" s="28">
        <f>'District AG'!$X$19</f>
        <v>0</v>
      </c>
      <c r="GD37" s="28">
        <f>'District AG'!$D$20</f>
        <v>0</v>
      </c>
      <c r="GE37" s="108">
        <f t="shared" si="55"/>
        <v>0</v>
      </c>
      <c r="GF37" s="29" t="str">
        <f>IF('District AG'!$B$20="","",IF($GD37&gt;=$GE37,"Pass",IF($GD37&gt;=($GE37-'District AG'!$H$20-'District AG'!$I$20),"Pass With Exemption(s)","Fail")))</f>
        <v/>
      </c>
      <c r="GG37" s="28">
        <f>'District AG'!$F$20</f>
        <v>0</v>
      </c>
      <c r="GH37" s="108">
        <f t="shared" si="56"/>
        <v>0</v>
      </c>
      <c r="GI37" s="108">
        <f t="shared" si="57"/>
        <v>0</v>
      </c>
      <c r="GJ37" s="29" t="str">
        <f>IF('District AG'!$B$20="","",IF($GG37&gt;=$GH37,"Pass",IF($GG37&gt;=($GH37-(('District AG'!$H$20-'District AG'!$I$20)/$GI37)),"Pass With Exemption(s)","Fail")))</f>
        <v/>
      </c>
      <c r="GK37" s="28">
        <f>'District AG'!$H$20+'District AG'!$I$20</f>
        <v>0</v>
      </c>
      <c r="GL37" s="28">
        <f>'District AG'!$O$20</f>
        <v>0</v>
      </c>
      <c r="GM37" s="108">
        <f t="shared" si="58"/>
        <v>0</v>
      </c>
      <c r="GN37" s="29" t="str">
        <f>IF('District AG'!$B$20="","",IF($GL37&gt;=$GM37,"Pass",IF($GL37&gt;=($GM37-'District AG'!$R$20-'District AG'!$S$20),"Pass With Exemption(s)","Fail")))</f>
        <v/>
      </c>
      <c r="GO37" s="28">
        <f>'District AG'!$P$20</f>
        <v>0</v>
      </c>
      <c r="GP37" s="108">
        <f t="shared" si="59"/>
        <v>0</v>
      </c>
      <c r="GQ37" s="29" t="str">
        <f>IF('District AG'!$B$20="","",IF($GO37&gt;=$GP37,"Pass",IF($GO37&gt;=($GP37-(('District AG'!$R$20-'District AG'!$S$20)/$GT37)),"Pass With Exemption(s)","Fail")))</f>
        <v/>
      </c>
      <c r="GR37" s="28">
        <f>'District AG'!$R$20+'District AG'!$S$20</f>
        <v>0</v>
      </c>
      <c r="GS37" s="28">
        <f>'District AG'!$E$20</f>
        <v>0</v>
      </c>
      <c r="GT37" s="108">
        <f t="shared" si="60"/>
        <v>0</v>
      </c>
      <c r="GU37" s="28">
        <f>'District AG'!$X$20</f>
        <v>0</v>
      </c>
      <c r="GW37" s="28">
        <f>'District AG'!$D$21</f>
        <v>0</v>
      </c>
      <c r="GX37" s="108">
        <f t="shared" si="61"/>
        <v>0</v>
      </c>
      <c r="GY37" s="29" t="str">
        <f>IF('District AG'!$B$21="","",IF($GW37&gt;=$GX37,"Pass",IF($GW37&gt;=($GX37-'District AG'!$H$21-'District AG'!$I$21),"Pass With Exemption(s)","Fail")))</f>
        <v/>
      </c>
      <c r="GZ37" s="28">
        <f>'District AG'!$F$21</f>
        <v>0</v>
      </c>
      <c r="HA37" s="108">
        <f t="shared" si="62"/>
        <v>0</v>
      </c>
      <c r="HB37" s="108">
        <f t="shared" ref="HB37:HB54" si="90">IF($GJ37="Fail",IF($FQ37="Fail",IF($EX37="Fail",IF($EE37="Fail",IF($DL37="Fail",IF($CS37="Fail",IF($BW37="Fail",IF($BG37="Fail",IF($AN37="Fail",IF($U37="Fail",$L37,$AD37),$AW37),$BP37),$CI37),$DB37),$DU37),$EN37),$FG37),$FZ37),$GS37)</f>
        <v>0</v>
      </c>
      <c r="HC37" s="29" t="str">
        <f>IF('District AG'!$B$21="","",IF($GZ37&gt;=$HA37,"Pass",IF($GZ37&gt;=($HA37-(('District AG'!$H$21-'District AG'!$I$21)/$HB37)),"Pass With Exemption(s)","Fail")))</f>
        <v/>
      </c>
      <c r="HD37" s="28">
        <f>'District AG'!$H$21+'District AG'!$I$21</f>
        <v>0</v>
      </c>
      <c r="HE37" s="28">
        <f>'District AG'!$O$21</f>
        <v>0</v>
      </c>
      <c r="HF37" s="108">
        <f t="shared" si="63"/>
        <v>0</v>
      </c>
      <c r="HG37" s="29" t="str">
        <f>IF('District AG'!$B$21="","",IF($HE37&gt;=$HF37,"Pass",IF($HE37&gt;=($HF37-'District AG'!$R$21-'District AG'!$S$21),"Pass With Exemption(s)","Fail")))</f>
        <v/>
      </c>
      <c r="HH37" s="28">
        <f>'District AG'!$P$21</f>
        <v>0</v>
      </c>
      <c r="HI37" s="108">
        <f t="shared" si="64"/>
        <v>0</v>
      </c>
      <c r="HJ37" s="29" t="str">
        <f>IF('District AG'!$B$21="","",IF($HH37&gt;=$HI37,"Pass",IF($HH37&gt;=($HI37-(('District AG'!$R$21-'District AG'!$S$21)/$HM37)),"Pass With Exemption(s)","Fail")))</f>
        <v/>
      </c>
      <c r="HK37" s="28">
        <f>'District AG'!$R$21+'District AG'!$S$21</f>
        <v>0</v>
      </c>
      <c r="HL37" s="28">
        <f>'District AG'!$E$21</f>
        <v>0</v>
      </c>
      <c r="HM37" s="108">
        <f t="shared" si="65"/>
        <v>0</v>
      </c>
      <c r="HN37" s="28">
        <f>'District AG'!$X$21</f>
        <v>0</v>
      </c>
      <c r="HP37" s="28">
        <f>'District AG'!$D$22</f>
        <v>0</v>
      </c>
      <c r="HQ37" s="108">
        <f t="shared" si="66"/>
        <v>0</v>
      </c>
      <c r="HR37" s="29" t="str">
        <f>IF('District AG'!$B$22="","",IF($HP37&gt;=$HQ37,"Pass",IF($HP37&gt;=($HQ37-'District AG'!$H$22-'District AG'!$I$22),"Pass With Exemption(s)","Fail")))</f>
        <v/>
      </c>
      <c r="HS37" s="28">
        <f>'District AG'!$F$22</f>
        <v>0</v>
      </c>
      <c r="HT37" s="108">
        <f t="shared" si="67"/>
        <v>0</v>
      </c>
      <c r="HU37" s="108">
        <f t="shared" si="68"/>
        <v>0</v>
      </c>
      <c r="HV37" s="29" t="str">
        <f>IF('District AG'!$B$22="","",IF($HS37&gt;=$HT37,"Pass",IF($HS37&gt;=($HT37-(('District AG'!$H$22-'District AG'!$I$22)/$HU37)),"Pass With Exemption(s)","Fail")))</f>
        <v/>
      </c>
      <c r="HW37" s="28">
        <f>'District AG'!$H$22+'District AG'!$I$22</f>
        <v>0</v>
      </c>
      <c r="HX37" s="28">
        <f>'District AG'!$O$22</f>
        <v>0</v>
      </c>
      <c r="HY37" s="108">
        <f t="shared" si="69"/>
        <v>0</v>
      </c>
      <c r="HZ37" s="29" t="str">
        <f>IF('District AG'!$B$22="","",IF($HX37&gt;=$HY37,"Pass",IF($HX37&gt;=($HY37-'District AG'!$R$22-'District AG'!$S$22),"Pass With Exemption(s)","Fail")))</f>
        <v/>
      </c>
      <c r="IA37" s="28">
        <f>'District AG'!$P$22</f>
        <v>0</v>
      </c>
      <c r="IB37" s="108">
        <f t="shared" si="70"/>
        <v>0</v>
      </c>
      <c r="IC37" s="29" t="str">
        <f>IF('District AG'!$B$22="","",IF($IA37&gt;=$IB37,"Pass",IF($IA37&gt;=($IB37-(('District AG'!$R$22-'District AG'!$S$22)/$IF37)),"Pass With Exemption(s)","Fail")))</f>
        <v/>
      </c>
      <c r="ID37" s="28">
        <f>'District AG'!$R$22+'District AG'!$S$22</f>
        <v>0</v>
      </c>
      <c r="IE37" s="28">
        <f>'District AG'!$E$22</f>
        <v>0</v>
      </c>
      <c r="IF37" s="108">
        <f t="shared" si="71"/>
        <v>0</v>
      </c>
      <c r="IG37" s="28">
        <f>'District AG'!$X$22</f>
        <v>0</v>
      </c>
      <c r="II37" s="28">
        <f>'District AG'!$D$23</f>
        <v>0</v>
      </c>
      <c r="IJ37" s="108">
        <f t="shared" si="72"/>
        <v>0</v>
      </c>
      <c r="IK37" s="29" t="str">
        <f>IF('District AG'!$B$23="","",IF($II37&gt;=$IJ37,"Pass",IF($II37&gt;=($IJ37-'District AG'!$H$23-'District AG'!$I$23),"Pass With Exemption(s)","Fail")))</f>
        <v/>
      </c>
      <c r="IL37" s="28">
        <f>'District AG'!$F$23</f>
        <v>0</v>
      </c>
      <c r="IM37" s="108">
        <f t="shared" si="73"/>
        <v>0</v>
      </c>
      <c r="IN37" s="108">
        <f t="shared" si="74"/>
        <v>0</v>
      </c>
      <c r="IO37" s="29" t="str">
        <f>IF('District AG'!$B$23="","",IF($IL37&gt;=$IM37,"Pass",IF($IL37&gt;=($IM37-(('District AG'!$H$23-'District AG'!$I$23)/$IN37)),"Pass With Exemption(s)","Fail")))</f>
        <v/>
      </c>
      <c r="IP37" s="28">
        <f>'District AG'!$H$23+'District AG'!$I$23</f>
        <v>0</v>
      </c>
      <c r="IQ37" s="28">
        <f>'District AG'!$O$23</f>
        <v>0</v>
      </c>
      <c r="IR37" s="108">
        <f t="shared" si="75"/>
        <v>0</v>
      </c>
      <c r="IS37" s="29" t="str">
        <f>IF('District AG'!$B$23="","",IF($IQ37&gt;=$IR37,"Pass",IF($IQ37&gt;=($IR37-'District AG'!$R$23-'District AG'!$S$23),"Pass With Exemption(s)","Fail")))</f>
        <v/>
      </c>
      <c r="IT37" s="28">
        <f>'District AG'!$P$23</f>
        <v>0</v>
      </c>
      <c r="IU37" s="108">
        <f t="shared" si="76"/>
        <v>0</v>
      </c>
      <c r="IV37" s="29" t="str">
        <f>IF('District AG'!$B$23="","",IF($IT37&gt;=$IU37,"Pass",IF($IT37&gt;=($IU37-(('District AG'!$R$23-'District AG'!$S$23)/$IY37)),"Pass With Exemption(s)","Fail")))</f>
        <v/>
      </c>
      <c r="IW37" s="28">
        <f>'District AG'!$R$23+'District AG'!$S$23</f>
        <v>0</v>
      </c>
      <c r="IX37" s="28">
        <f>'District AG'!$E$23</f>
        <v>0</v>
      </c>
      <c r="IY37" s="108">
        <f t="shared" si="77"/>
        <v>0</v>
      </c>
      <c r="IZ37" s="28">
        <f>'District AG'!$X$23</f>
        <v>0</v>
      </c>
      <c r="JB37" s="28">
        <f>'District AG'!$D$24</f>
        <v>0</v>
      </c>
      <c r="JC37" s="108">
        <f t="shared" si="78"/>
        <v>0</v>
      </c>
      <c r="JD37" s="29" t="str">
        <f>IF('District AG'!$B$24="","",IF($JB37&gt;=$JC37,"Pass",IF($JB37&gt;=($JB37-'District AG'!$H$24-'District AG'!$I$24),"Pass With Exemption(s)","Fail")))</f>
        <v/>
      </c>
      <c r="JE37" s="28">
        <f>'District AG'!$F$24</f>
        <v>0</v>
      </c>
      <c r="JF37" s="108">
        <f t="shared" si="79"/>
        <v>0</v>
      </c>
      <c r="JG37" s="108">
        <f t="shared" si="80"/>
        <v>0</v>
      </c>
      <c r="JH37" s="29" t="str">
        <f>IF('District AG'!$B$24="","",IF($JE37&gt;=$JF37,"Pass",IF($JE37&gt;=($JF37-(('District AG'!$H$24-'District AG'!$I$24)/$JG37)),"Pass With Exemption(s)","Fail")))</f>
        <v/>
      </c>
      <c r="JI37" s="28">
        <f>'District AG'!$H$24+'District AG'!$I$24</f>
        <v>0</v>
      </c>
      <c r="JJ37" s="28">
        <f>'District AG'!$O$24</f>
        <v>0</v>
      </c>
      <c r="JK37" s="108">
        <f t="shared" si="81"/>
        <v>0</v>
      </c>
      <c r="JL37" s="29" t="str">
        <f>IF('District AG'!$B$24="","",IF($JJ37&gt;=$JK37,"Pass",IF($JJ37&gt;=($JK37-'District AG'!$R$24-'District AG'!$S$24),"Pass With Exemption(s)","Fail")))</f>
        <v/>
      </c>
      <c r="JM37" s="28">
        <f>'District AG'!$P$24</f>
        <v>0</v>
      </c>
      <c r="JN37" s="108">
        <f t="shared" si="82"/>
        <v>0</v>
      </c>
      <c r="JO37" s="29" t="str">
        <f>IF('District AG'!$B$24="","",IF($JM37&gt;=$JN37,"Pass",IF($JM37&gt;=($JN37-(('District AG'!$R$24-'District AG'!$S$24)/$JR37)),"Pass With Exemption(s)","Fail")))</f>
        <v/>
      </c>
      <c r="JP37" s="28">
        <f>'District AG'!$R$24+'District AG'!$S$24</f>
        <v>0</v>
      </c>
      <c r="JQ37" s="28">
        <f>'District AG'!$E$24</f>
        <v>0</v>
      </c>
      <c r="JR37" s="108">
        <f t="shared" si="83"/>
        <v>0</v>
      </c>
      <c r="JS37" s="28">
        <f>'District AG'!$X$24</f>
        <v>0</v>
      </c>
      <c r="JU37" s="28">
        <f>'District AG'!$D$25</f>
        <v>0</v>
      </c>
      <c r="JV37" s="108">
        <f t="shared" si="84"/>
        <v>0</v>
      </c>
      <c r="JW37" s="29" t="str">
        <f>IF('District AG'!$B$25="","",IF($JU37&gt;=$JV37,"Pass",IF($JU37&gt;=($JV37-'District AG'!$H$25-'District AG'!$I$25),"Pass With Exemption(s)","Fail")))</f>
        <v/>
      </c>
      <c r="JX37" s="28">
        <f>'District AG'!$F$25</f>
        <v>0</v>
      </c>
      <c r="JY37" s="108">
        <f t="shared" si="85"/>
        <v>0</v>
      </c>
      <c r="JZ37" s="108">
        <f t="shared" si="86"/>
        <v>0</v>
      </c>
      <c r="KA37" s="29" t="str">
        <f>IF('District AG'!$B$25="","",IF($JX37&gt;=$JY37,"Pass",IF($JX37&gt;=($JY37-(('District AG'!$H$25-'District AG'!$I$25)/$JZ37)),"Pass With Exemption(s)","Fail")))</f>
        <v/>
      </c>
      <c r="KB37" s="28">
        <f>'District AG'!$H$25+'District AG'!$I$25</f>
        <v>0</v>
      </c>
      <c r="KC37" s="28">
        <f>'District AG'!$O$25</f>
        <v>0</v>
      </c>
      <c r="KD37" s="108">
        <f t="shared" si="87"/>
        <v>0</v>
      </c>
      <c r="KE37" s="29" t="str">
        <f>IF('District AG'!$B$25="","",IF($KC37&gt;=$KD37,"Pass",IF($KC37&gt;=($KD37-'District AG'!$R$25-'District AG'!$S$25),"Pass With Exemption(s)","Fail")))</f>
        <v/>
      </c>
      <c r="KF37" s="28">
        <f>'District AG'!$P$25</f>
        <v>0</v>
      </c>
      <c r="KG37" s="108">
        <f t="shared" si="88"/>
        <v>0</v>
      </c>
      <c r="KH37" s="29" t="str">
        <f>IF('District AG'!$B$25="","",IF($KF37&gt;=$KG37,"Pass",IF($KF37&gt;=($KG37-(('District AG'!$R$25-'District AG'!$S$25)/$KK37)),"Pass With Exemption(s)","Fail")))</f>
        <v/>
      </c>
      <c r="KI37" s="28">
        <f>'District AG'!$R$25+'District AG'!$S$25</f>
        <v>0</v>
      </c>
      <c r="KJ37" s="28">
        <f>'District AG'!$E$25</f>
        <v>0</v>
      </c>
      <c r="KK37" s="108">
        <f t="shared" si="89"/>
        <v>0</v>
      </c>
      <c r="KL37" s="28">
        <f>'District AG'!$X$25</f>
        <v>0</v>
      </c>
    </row>
    <row r="38" spans="1:298" x14ac:dyDescent="0.3">
      <c r="A38" s="30">
        <f>'District AH'!$B$3</f>
        <v>0</v>
      </c>
      <c r="B38" s="28">
        <f>'District AH'!$D$10</f>
        <v>0</v>
      </c>
      <c r="C38" s="29" t="str">
        <f>IF('District AH'!$B$10="","",IF('District AH'!$H$10&gt;0,"Pass With Exemption(s)","Pass"))</f>
        <v/>
      </c>
      <c r="D38" s="28">
        <f>'District AH'!$F$10</f>
        <v>0</v>
      </c>
      <c r="E38" s="29" t="str">
        <f>IF('District AH'!$B$10="","",IF('District AH'!$H$10&gt;0,"Pass With Exemption(s)","Pass"))</f>
        <v/>
      </c>
      <c r="F38" s="28">
        <f>'District AH'!$H$10+'District AH'!$I$10</f>
        <v>0</v>
      </c>
      <c r="G38" s="28">
        <f>'District AH'!$O$10</f>
        <v>0</v>
      </c>
      <c r="H38" s="29" t="str">
        <f>IF('District AH'!$B$10="","",IF('District AH'!$R$10&gt;0,"Pass With Exemption(s)","Pass"))</f>
        <v/>
      </c>
      <c r="I38" s="28">
        <f>'District AH'!$P$10</f>
        <v>0</v>
      </c>
      <c r="J38" s="29" t="str">
        <f>IF('District AH'!$B$10="","",IF('District AH'!$R$10&gt;0,"Pass With Exemption(s)","Pass"))</f>
        <v/>
      </c>
      <c r="K38" s="28">
        <f>'District AH'!$R$10+'District AH'!$S$10</f>
        <v>0</v>
      </c>
      <c r="L38" s="28">
        <f>'District AH'!$E$10</f>
        <v>0</v>
      </c>
      <c r="M38" s="28">
        <f>'District AH'!$X$10</f>
        <v>0</v>
      </c>
      <c r="O38" s="28">
        <f>'District AH'!$D$11</f>
        <v>0</v>
      </c>
      <c r="P38" s="108">
        <f t="shared" si="1"/>
        <v>0</v>
      </c>
      <c r="Q38" s="29" t="str">
        <f>IF('District AH'!$B$11="","",IF($O38&gt;=$P38,"Pass",IF($O38&gt;=($P38-'District AH'!$H$11-'District AH'!$I$11),"Pass With Exemption(s)","Fail")))</f>
        <v/>
      </c>
      <c r="R38" s="28">
        <f>'District AH'!$F$11</f>
        <v>0</v>
      </c>
      <c r="S38" s="108">
        <f t="shared" si="2"/>
        <v>0</v>
      </c>
      <c r="T38" s="108">
        <f t="shared" si="3"/>
        <v>0</v>
      </c>
      <c r="U38" s="29" t="str">
        <f>IF('District AH'!$B$11="","",IF($R38&gt;=$S38,"Pass",IF($R38&gt;=($S38-(('District AH'!$H$11-'District AH'!$I$11)/$T38)),"Pass With Exemption(s)","Fail")))</f>
        <v/>
      </c>
      <c r="V38" s="28">
        <f>'District AH'!$H$11+'District AH'!$I$11</f>
        <v>0</v>
      </c>
      <c r="W38" s="28">
        <f>'District AH'!$O$11</f>
        <v>0</v>
      </c>
      <c r="X38" s="108">
        <f t="shared" si="4"/>
        <v>0</v>
      </c>
      <c r="Y38" s="29" t="str">
        <f>IF('District AH'!$B$11="","",IF($W38&gt;=$X38,"Pass",IF($W38&gt;=($X38-'District AH'!$R$11-'District AH'!$S$11),"Pass With Exemption(s)","Fail")))</f>
        <v/>
      </c>
      <c r="Z38" s="28">
        <f>'District AH'!$P$11</f>
        <v>0</v>
      </c>
      <c r="AA38" s="108">
        <f t="shared" si="5"/>
        <v>0</v>
      </c>
      <c r="AB38" s="29" t="str">
        <f>IF('District AH'!$B$11="","",IF($Z38&gt;=$AA38,"Pass",IF($Z38&gt;=($AA38-(('District AH'!$R$11-'District AH'!$S$11)/$AE38)),"Pass With Exemption(s)","Fail")))</f>
        <v/>
      </c>
      <c r="AC38" s="28">
        <f>'District AH'!$R$11+'District AH'!$S$11</f>
        <v>0</v>
      </c>
      <c r="AD38" s="28">
        <f>'District AH'!$E$11</f>
        <v>0</v>
      </c>
      <c r="AE38" s="108">
        <f t="shared" si="6"/>
        <v>0</v>
      </c>
      <c r="AF38" s="28">
        <f>'District AH'!$X$11</f>
        <v>0</v>
      </c>
      <c r="AH38" s="28">
        <f>'District AH'!$D$12</f>
        <v>0</v>
      </c>
      <c r="AI38" s="108">
        <f t="shared" si="7"/>
        <v>0</v>
      </c>
      <c r="AJ38" s="29" t="str">
        <f>IF('District AH'!$B$12="","",IF($AH38&gt;=$AI38,"Pass",IF($AH38&gt;=($AI38-'District AH'!$H$12-'District AH'!$I$12),"Pass With Exemption(s)","Fail")))</f>
        <v/>
      </c>
      <c r="AK38" s="28">
        <f>'District AH'!$F$12</f>
        <v>0</v>
      </c>
      <c r="AL38" s="108">
        <f t="shared" si="8"/>
        <v>0</v>
      </c>
      <c r="AM38" s="108">
        <f t="shared" si="9"/>
        <v>0</v>
      </c>
      <c r="AN38" s="29" t="str">
        <f>IF('District AH'!$B$12="","",IF($AK38&gt;=$AL38,"Pass",IF($AK38&gt;=($AL38-(('District AH'!$H$12-'District AH'!$I$12)/$AM38)),"Pass With Exemption(s)","Fail")))</f>
        <v/>
      </c>
      <c r="AO38" s="28">
        <f>'District AH'!$H$12+'District AH'!$I$12</f>
        <v>0</v>
      </c>
      <c r="AP38" s="28">
        <f>'District AH'!$O$12</f>
        <v>0</v>
      </c>
      <c r="AQ38" s="108">
        <f t="shared" si="10"/>
        <v>0</v>
      </c>
      <c r="AR38" s="29" t="str">
        <f>IF('District AH'!$B$12="","",IF($AP38&gt;=$AQ38,"Pass",IF($AP38&gt;=($AQ38-'District AH'!$R$12-'District AH'!$S$12),"Pass With Exemption(s)","Fail")))</f>
        <v/>
      </c>
      <c r="AS38" s="28">
        <f>'District AH'!$P$12</f>
        <v>0</v>
      </c>
      <c r="AT38" s="108">
        <f t="shared" si="11"/>
        <v>0</v>
      </c>
      <c r="AU38" s="29" t="str">
        <f>IF('District AH'!$B$12="","",IF($AS38&gt;=$AT38,"Pass",IF($AS38&gt;=($AT38-(('District AH'!$R$12-'District AH'!$S$12)/$AX38)),"Pass With Exemption(s)","Fail")))</f>
        <v/>
      </c>
      <c r="AV38" s="28">
        <f>'District AH'!$R$12+'District AH'!$S$12</f>
        <v>0</v>
      </c>
      <c r="AW38" s="28">
        <f>'District AH'!$E$12</f>
        <v>0</v>
      </c>
      <c r="AX38" s="108">
        <f t="shared" si="12"/>
        <v>0</v>
      </c>
      <c r="AY38" s="28">
        <f>'District AH'!$X$12</f>
        <v>0</v>
      </c>
      <c r="BA38" s="28">
        <f>'District AH'!$D$13</f>
        <v>0</v>
      </c>
      <c r="BB38" s="108">
        <f t="shared" si="13"/>
        <v>0</v>
      </c>
      <c r="BC38" s="29" t="str">
        <f>IF('District AH'!$B$13="","",IF($BA38&gt;=$BB38,"Pass",IF($BA38&gt;=($BB38-'District AH'!$H$13-'District AH'!$I$13),"Pass With Exemption(s)","Fail")))</f>
        <v/>
      </c>
      <c r="BD38" s="28">
        <f>'District AH'!$F$13</f>
        <v>0</v>
      </c>
      <c r="BE38" s="108">
        <f t="shared" si="14"/>
        <v>0</v>
      </c>
      <c r="BF38" s="108">
        <f t="shared" si="15"/>
        <v>0</v>
      </c>
      <c r="BG38" s="29" t="str">
        <f>IF('District AH'!$B$13="","",IF($BD38&gt;=$BE38,"Pass",IF($BD38&gt;=($BE38-(('District AH'!$H$13-'District AH'!$I$13)/$BF38)),"Pass With Exemption(s)","Fail")))</f>
        <v/>
      </c>
      <c r="BH38" s="28">
        <f>'District AH'!$H$13+'District AH'!$I$13</f>
        <v>0</v>
      </c>
      <c r="BI38" s="28">
        <f>'District AH'!$O$13</f>
        <v>0</v>
      </c>
      <c r="BJ38" s="108">
        <f t="shared" si="16"/>
        <v>0</v>
      </c>
      <c r="BK38" s="29" t="str">
        <f>IF('District AH'!$B$13="","",IF($BI38&gt;=$BJ38,"Pass",IF($BI38&gt;=($BJ38-'District AH'!$R$13-'District AH'!$S$13),"Pass With Exemption(s)","Fail")))</f>
        <v/>
      </c>
      <c r="BL38" s="28">
        <f>'District AH'!$P$13</f>
        <v>0</v>
      </c>
      <c r="BM38" s="108">
        <f t="shared" si="17"/>
        <v>0</v>
      </c>
      <c r="BN38" s="29" t="str">
        <f>IF('District AH'!$B$13="","",IF($BL38&gt;=$BM38,"Pass",IF($BL38&gt;=($BM38-(('District AH'!$R$13-'District AH'!$S$13)/$BQ38)),"Pass With Exemption(s)","Fail")))</f>
        <v/>
      </c>
      <c r="BO38" s="28">
        <f>'District AH'!$R$13+'District AH'!$S$13</f>
        <v>0</v>
      </c>
      <c r="BP38" s="28">
        <f>'District AH'!$E$13</f>
        <v>0</v>
      </c>
      <c r="BQ38" s="108">
        <f t="shared" si="18"/>
        <v>0</v>
      </c>
      <c r="BR38" s="28">
        <f>'District AH'!$X$13</f>
        <v>0</v>
      </c>
      <c r="BT38" s="28">
        <f>'District AH'!$D$14</f>
        <v>0</v>
      </c>
      <c r="BU38" s="108">
        <f t="shared" si="19"/>
        <v>0</v>
      </c>
      <c r="BV38" s="29" t="str">
        <f>IF('District AH'!$B$14="","",IF($BT38&gt;=$BU38,"Pass",IF($BT38&gt;=($BU38-'District AH'!$H$14-'District AH'!$I$14),"Pass With Exemption(s)","Fail")))</f>
        <v/>
      </c>
      <c r="BW38" s="28">
        <f>'District AH'!$F$14</f>
        <v>0</v>
      </c>
      <c r="BX38" s="108">
        <f t="shared" si="20"/>
        <v>0</v>
      </c>
      <c r="BY38" s="108">
        <f t="shared" si="21"/>
        <v>0</v>
      </c>
      <c r="BZ38" s="29" t="str">
        <f>IF('District AH'!$B$14="","",IF($BW38&gt;=$BX38,"Pass",IF($BW38&gt;=($BX38-(('District AH'!$H$14-'District AH'!$I$14)/$BY38)),"Pass With Exemption(s)","Fail")))</f>
        <v/>
      </c>
      <c r="CA38" s="28">
        <f>'District AH'!$H$14+'District AH'!$I$14</f>
        <v>0</v>
      </c>
      <c r="CB38" s="28">
        <f>'District AH'!$O$14</f>
        <v>0</v>
      </c>
      <c r="CC38" s="108">
        <f t="shared" si="22"/>
        <v>0</v>
      </c>
      <c r="CD38" s="29" t="str">
        <f>IF('District AH'!$B$14="","",IF($CB38&gt;=$CC38,"Pass",IF($CB38&gt;=($CC38-'District AH'!$R$14-'District AH'!$S$14),"Pass With Exemption(s)","Fail")))</f>
        <v/>
      </c>
      <c r="CE38" s="28">
        <f>'District AH'!$P$14</f>
        <v>0</v>
      </c>
      <c r="CF38" s="108">
        <f t="shared" si="23"/>
        <v>0</v>
      </c>
      <c r="CG38" s="29" t="str">
        <f>IF('District AH'!$B$14="","",IF($CE38&gt;=$CF38,"Pass",IF($CE38&gt;=($CF38-(('District AH'!$R$14-'District AH'!$S$14)/$CJ38)),"Pass With Exemption(s)","Fail")))</f>
        <v/>
      </c>
      <c r="CH38" s="28">
        <f>'District AH'!$R$14+'District AH'!$S$14</f>
        <v>0</v>
      </c>
      <c r="CI38" s="28">
        <f>'District AH'!$E$14</f>
        <v>0</v>
      </c>
      <c r="CJ38" s="108">
        <f t="shared" si="24"/>
        <v>0</v>
      </c>
      <c r="CK38" s="28">
        <f>'District AH'!$X$14</f>
        <v>0</v>
      </c>
      <c r="CM38" s="28">
        <f>'District AH'!$D$15</f>
        <v>0</v>
      </c>
      <c r="CN38" s="108">
        <f t="shared" si="25"/>
        <v>0</v>
      </c>
      <c r="CO38" s="29" t="str">
        <f>IF('District AH'!$B$15="","",IF($CM38&gt;=$CN38,"Pass",IF($CM38&gt;=($CN38-'District AH'!$H$15-'District AH'!$I$15),"Pass With Exemption(s)","Fail")))</f>
        <v/>
      </c>
      <c r="CP38" s="28">
        <f>'District AH'!$F$15</f>
        <v>0</v>
      </c>
      <c r="CQ38" s="108">
        <f t="shared" si="26"/>
        <v>0</v>
      </c>
      <c r="CR38" s="108">
        <f t="shared" si="27"/>
        <v>0</v>
      </c>
      <c r="CS38" s="29" t="str">
        <f>IF('District AH'!$B$15="","",IF($CP38&gt;=$CQ38,"Pass",IF($CP38&gt;=($CQ38-(('District AH'!$H$15-'District AH'!$I$15)/$CR38)),"Pass With Exemption(s)","Fail")))</f>
        <v/>
      </c>
      <c r="CT38" s="28">
        <f>'District AH'!$H$15+'District AH'!$I$15</f>
        <v>0</v>
      </c>
      <c r="CU38" s="28">
        <f>'District AH'!$O$15</f>
        <v>0</v>
      </c>
      <c r="CV38" s="108">
        <f t="shared" si="28"/>
        <v>0</v>
      </c>
      <c r="CW38" s="29" t="str">
        <f>IF('District AH'!$B$15="","",IF($CU38&gt;=$CV38,"Pass",IF($CU38&gt;=($CV38-'District AH'!$R$15-'District AH'!$S$15),"Pass With Exemption(s)","Fail")))</f>
        <v/>
      </c>
      <c r="CX38" s="28">
        <f>'District AH'!$P$15</f>
        <v>0</v>
      </c>
      <c r="CY38" s="108">
        <f t="shared" si="29"/>
        <v>0</v>
      </c>
      <c r="CZ38" s="29" t="str">
        <f>IF('District AH'!$B$15="","",IF($CX38&gt;=$CY38,"Pass",IF($CX38&gt;=($CY38-(('District AH'!$R$15-'District AH'!$S$15)/$DC38)),"Pass With Exemption(s)","Fail")))</f>
        <v/>
      </c>
      <c r="DA38" s="28">
        <f>'District AH'!$R$15+'District AH'!$S$15</f>
        <v>0</v>
      </c>
      <c r="DB38" s="28">
        <f>'District AH'!$E$15</f>
        <v>0</v>
      </c>
      <c r="DC38" s="108">
        <f t="shared" si="30"/>
        <v>0</v>
      </c>
      <c r="DD38" s="28">
        <f>'District AH'!$X$15</f>
        <v>0</v>
      </c>
      <c r="DF38" s="28">
        <f>'District AH'!$D$16</f>
        <v>0</v>
      </c>
      <c r="DG38" s="108">
        <f t="shared" si="31"/>
        <v>0</v>
      </c>
      <c r="DH38" s="29" t="str">
        <f>IF('District AH'!$B$16="","",IF($DF38&gt;=$DG38,"Pass",IF($DF38&gt;=($DG38-'District AH'!$H$16-'District AH'!$I$16),"Pass With Exemption(s)","Fail")))</f>
        <v/>
      </c>
      <c r="DI38" s="28">
        <f>'District AH'!$F$16</f>
        <v>0</v>
      </c>
      <c r="DJ38" s="108">
        <f t="shared" si="32"/>
        <v>0</v>
      </c>
      <c r="DK38" s="108">
        <f t="shared" si="33"/>
        <v>0</v>
      </c>
      <c r="DL38" s="29" t="str">
        <f>IF('District AH'!$B$16="","",IF($DI38&gt;=$DJ38,"Pass",IF($DI38&gt;=($DJ38-(('District AH'!$H$16-'District AH'!$I$16)/$DK38)),"Pass With Exemption(s)","Fail")))</f>
        <v/>
      </c>
      <c r="DM38" s="28">
        <f>'District AH'!$H$16+'District AH'!$I$16</f>
        <v>0</v>
      </c>
      <c r="DN38" s="28">
        <f>'District AH'!$O$16</f>
        <v>0</v>
      </c>
      <c r="DO38" s="108">
        <f t="shared" si="34"/>
        <v>0</v>
      </c>
      <c r="DP38" s="29" t="str">
        <f>IF('District AH'!$B$16="","",IF($DN38&gt;=$DO38,"Pass",IF($DN38&gt;=($DO38-'District AH'!$R$16-'District AH'!$S$16),"Pass With Exemption(s)","Fail")))</f>
        <v/>
      </c>
      <c r="DQ38" s="28">
        <f>'District AH'!$P$16</f>
        <v>0</v>
      </c>
      <c r="DR38" s="108">
        <f t="shared" si="35"/>
        <v>0</v>
      </c>
      <c r="DS38" s="29" t="str">
        <f>IF('District AH'!$B$16="","",IF($DQ38&gt;=$DR38,"Pass",IF($DQ38&gt;=($DR38-(('District AH'!$R$16-'District AH'!$S$16)/$DV38)),"Pass With Exemption(s)","Fail")))</f>
        <v/>
      </c>
      <c r="DT38" s="28">
        <f>'District AH'!$R$16+'District AH'!$S$16</f>
        <v>0</v>
      </c>
      <c r="DU38" s="28">
        <f>'District AH'!$E$16</f>
        <v>0</v>
      </c>
      <c r="DV38" s="108">
        <f t="shared" si="36"/>
        <v>0</v>
      </c>
      <c r="DW38" s="28">
        <f>'District AH'!$X$16</f>
        <v>0</v>
      </c>
      <c r="DY38" s="28">
        <f>'District AH'!$D$17</f>
        <v>0</v>
      </c>
      <c r="DZ38" s="108">
        <f t="shared" si="37"/>
        <v>0</v>
      </c>
      <c r="EA38" s="29" t="str">
        <f>IF('District AH'!$B$17="","",IF($DY38&gt;=$DZ38,"Pass",IF($DY38&gt;=($DZ38-'District AH'!$H$17-'District AH'!$I$17),"Pass With Exemption(s)","Fail")))</f>
        <v/>
      </c>
      <c r="EB38" s="28">
        <f>'District AH'!$F$17</f>
        <v>0</v>
      </c>
      <c r="EC38" s="108">
        <f t="shared" si="38"/>
        <v>0</v>
      </c>
      <c r="ED38" s="108">
        <f t="shared" si="39"/>
        <v>0</v>
      </c>
      <c r="EE38" s="29" t="str">
        <f>IF('District AH'!$B$17="","",IF($EB38&gt;=$EC38,"Pass",IF($EB38&gt;=($EC38-(('District AH'!$H$17-'District AH'!$I$17)/$ED38)),"Pass With Exemption(s)","Fail")))</f>
        <v/>
      </c>
      <c r="EF38" s="28">
        <f>'District AH'!$H$17+'District AH'!$I$17</f>
        <v>0</v>
      </c>
      <c r="EG38" s="28">
        <f>'District AH'!$O$17</f>
        <v>0</v>
      </c>
      <c r="EH38" s="108">
        <f t="shared" si="40"/>
        <v>0</v>
      </c>
      <c r="EI38" s="29" t="str">
        <f>IF('District AH'!$B$17="","",IF($EG38&gt;=$EH38,"Pass",IF($EG38&gt;=($EH38-'District AH'!$R$17-'District AH'!$S$17),"Pass With Exemption(s)","Fail")))</f>
        <v/>
      </c>
      <c r="EJ38" s="28">
        <f>'District AH'!$P$17</f>
        <v>0</v>
      </c>
      <c r="EK38" s="108">
        <f t="shared" si="41"/>
        <v>0</v>
      </c>
      <c r="EL38" s="29" t="str">
        <f>IF('District AH'!$B$17="","",IF($EJ38&gt;=$EK38,"Pass",IF($EJ38&gt;=($EK38-(('District AH'!$R$17-'District AH'!$S$17)/$EO38)),"Pass With Exemption(s)","Fail")))</f>
        <v/>
      </c>
      <c r="EM38" s="28">
        <f>'District AH'!$R$17+'District AH'!$S$17</f>
        <v>0</v>
      </c>
      <c r="EN38" s="28">
        <f>'District AH'!$E$17</f>
        <v>0</v>
      </c>
      <c r="EO38" s="108">
        <f t="shared" si="42"/>
        <v>0</v>
      </c>
      <c r="EP38" s="28">
        <f>'District AH'!$X$17</f>
        <v>0</v>
      </c>
      <c r="ER38" s="28">
        <f>'District AH'!$D$18</f>
        <v>0</v>
      </c>
      <c r="ES38" s="108">
        <f t="shared" si="43"/>
        <v>0</v>
      </c>
      <c r="ET38" s="29" t="str">
        <f>IF('District AH'!$B$18="","",IF($ER38&gt;=$ES38,"Pass",IF($ER38&gt;=($ES38-'District AH'!$H$18-'District AH'!$I$18),"Pass With Exemption(s)","Fail")))</f>
        <v/>
      </c>
      <c r="EU38" s="28">
        <f>'District AH'!$F$18</f>
        <v>0</v>
      </c>
      <c r="EV38" s="108">
        <f t="shared" si="44"/>
        <v>0</v>
      </c>
      <c r="EW38" s="108">
        <f t="shared" si="45"/>
        <v>0</v>
      </c>
      <c r="EX38" s="29" t="str">
        <f>IF('District AH'!$B$18="","",IF($EU38&gt;=$EV38,"Pass",IF($EU38&gt;=($EV38-(('District AH'!$H$18-'District AH'!$I$18)/$EW38)),"Pass With Exemption(s)","Fail")))</f>
        <v/>
      </c>
      <c r="EY38" s="28">
        <f>'District AH'!$H$18+'District AH'!$I$18</f>
        <v>0</v>
      </c>
      <c r="EZ38" s="28">
        <f>'District AH'!$O$18</f>
        <v>0</v>
      </c>
      <c r="FA38" s="108">
        <f t="shared" si="46"/>
        <v>0</v>
      </c>
      <c r="FB38" s="29" t="str">
        <f>IF('District AH'!$B$18="","",IF($EZ38&gt;=$FA38,"Pass",IF($EZ38&gt;=($FA38-'District AH'!$R$18-'District AH'!$S$18),"Pass With Exemption(s)","Fail")))</f>
        <v/>
      </c>
      <c r="FC38" s="28">
        <f>'District AH'!$P$18</f>
        <v>0</v>
      </c>
      <c r="FD38" s="108">
        <f t="shared" si="47"/>
        <v>0</v>
      </c>
      <c r="FE38" s="29" t="str">
        <f>IF('District AH'!$B$18="","",IF($FC38&gt;=$FD38,"Pass",IF($FC38&gt;=($FD38-(('District AH'!$R$18-'District AH'!$S$18)/$FH38)),"Pass With Exemption(s)","Fail")))</f>
        <v/>
      </c>
      <c r="FF38" s="28">
        <f>'District AH'!$R$18+'District AH'!$S$18</f>
        <v>0</v>
      </c>
      <c r="FG38" s="28">
        <f>'District AH'!$E$18</f>
        <v>0</v>
      </c>
      <c r="FH38" s="108">
        <f t="shared" si="48"/>
        <v>0</v>
      </c>
      <c r="FI38" s="28">
        <f>'District AH'!$X$18</f>
        <v>0</v>
      </c>
      <c r="FK38" s="28">
        <f>'District AH'!$D$19</f>
        <v>0</v>
      </c>
      <c r="FL38" s="108">
        <f t="shared" si="49"/>
        <v>0</v>
      </c>
      <c r="FM38" s="29" t="str">
        <f>IF('District AH'!$B$19="","",IF($FK38&gt;=$FL38,"Pass",IF($FK38&gt;=($FL38-'District AH'!$H$19-'District AH'!$I$19),"Pass With Exemption(s)","Fail")))</f>
        <v/>
      </c>
      <c r="FN38" s="28">
        <f>'District AH'!$F$19</f>
        <v>0</v>
      </c>
      <c r="FO38" s="108">
        <f t="shared" si="50"/>
        <v>0</v>
      </c>
      <c r="FP38" s="108">
        <f t="shared" si="51"/>
        <v>0</v>
      </c>
      <c r="FQ38" s="29" t="str">
        <f>IF('District AH'!$B$19="","",IF($FN38&gt;=$FO38,"Pass",IF($FN38&gt;=($FO38-(('District AH'!$H$19-'District AH'!$I$19)/$FP38)),"Pass With Exemption(s)","Fail")))</f>
        <v/>
      </c>
      <c r="FR38" s="28">
        <f>'District AH'!$H$19+'District AH'!$I$19</f>
        <v>0</v>
      </c>
      <c r="FS38" s="28">
        <f>'District AH'!$O$19</f>
        <v>0</v>
      </c>
      <c r="FT38" s="108">
        <f t="shared" si="52"/>
        <v>0</v>
      </c>
      <c r="FU38" s="29" t="str">
        <f>IF('District AH'!$B$19="","",IF($FS38&gt;=$FT38,"Pass",IF($FS38&gt;=($FT38-'District AH'!$R$19-'District AH'!$S$19),"Pass With Exemption(s)","Fail")))</f>
        <v/>
      </c>
      <c r="FV38" s="28">
        <f>'District AH'!$P$19</f>
        <v>0</v>
      </c>
      <c r="FW38" s="108">
        <f t="shared" si="53"/>
        <v>0</v>
      </c>
      <c r="FX38" s="29" t="str">
        <f>IF('District AH'!$B$19="","",IF($FV38&gt;=$FW38,"Pass",IF($FV38&gt;=($FW38-(('District AH'!$R$19-'District AH'!$S$19)/$GA38)),"Pass With Exemption(s)","Fail")))</f>
        <v/>
      </c>
      <c r="FY38" s="28">
        <f>'District AH'!$R$19+'District AH'!$S$19</f>
        <v>0</v>
      </c>
      <c r="FZ38" s="28">
        <f>'District AH'!$E$19</f>
        <v>0</v>
      </c>
      <c r="GA38" s="108">
        <f t="shared" si="54"/>
        <v>0</v>
      </c>
      <c r="GB38" s="28">
        <f>'District AH'!$X$19</f>
        <v>0</v>
      </c>
      <c r="GD38" s="28">
        <f>'District AH'!$D$20</f>
        <v>0</v>
      </c>
      <c r="GE38" s="108">
        <f t="shared" si="55"/>
        <v>0</v>
      </c>
      <c r="GF38" s="29" t="str">
        <f>IF('District AH'!$B$20="","",IF($GD38&gt;=$GE38,"Pass",IF($GD38&gt;=($GE38-'District AH'!$H$20-'District AH'!$I$20),"Pass With Exemption(s)","Fail")))</f>
        <v/>
      </c>
      <c r="GG38" s="28">
        <f>'District AH'!$F$20</f>
        <v>0</v>
      </c>
      <c r="GH38" s="108">
        <f t="shared" si="56"/>
        <v>0</v>
      </c>
      <c r="GI38" s="108">
        <f t="shared" si="57"/>
        <v>0</v>
      </c>
      <c r="GJ38" s="29" t="str">
        <f>IF('District AH'!$B$20="","",IF($GG38&gt;=$GH38,"Pass",IF($GG38&gt;=($GH38-(('District AH'!$H$20-'District AH'!$I$20)/$GI38)),"Pass With Exemption(s)","Fail")))</f>
        <v/>
      </c>
      <c r="GK38" s="28">
        <f>'District AH'!$H$20+'District AH'!$I$20</f>
        <v>0</v>
      </c>
      <c r="GL38" s="28">
        <f>'District AH'!$O$20</f>
        <v>0</v>
      </c>
      <c r="GM38" s="108">
        <f t="shared" si="58"/>
        <v>0</v>
      </c>
      <c r="GN38" s="29" t="str">
        <f>IF('District AH'!$B$20="","",IF($GL38&gt;=$GM38,"Pass",IF($GL38&gt;=($GM38-'District AH'!$R$20-'District AH'!$S$20),"Pass With Exemption(s)","Fail")))</f>
        <v/>
      </c>
      <c r="GO38" s="28">
        <f>'District AH'!$P$20</f>
        <v>0</v>
      </c>
      <c r="GP38" s="108">
        <f t="shared" si="59"/>
        <v>0</v>
      </c>
      <c r="GQ38" s="29" t="str">
        <f>IF('District AH'!$B$20="","",IF($GO38&gt;=$GP38,"Pass",IF($GO38&gt;=($GP38-(('District AH'!$R$20-'District AH'!$S$20)/$GT38)),"Pass With Exemption(s)","Fail")))</f>
        <v/>
      </c>
      <c r="GR38" s="28">
        <f>'District AH'!$R$20+'District AH'!$S$20</f>
        <v>0</v>
      </c>
      <c r="GS38" s="28">
        <f>'District AH'!$E$20</f>
        <v>0</v>
      </c>
      <c r="GT38" s="108">
        <f t="shared" si="60"/>
        <v>0</v>
      </c>
      <c r="GU38" s="28">
        <f>'District AH'!$X$20</f>
        <v>0</v>
      </c>
      <c r="GW38" s="28">
        <f>'District AH'!$D$21</f>
        <v>0</v>
      </c>
      <c r="GX38" s="108">
        <f t="shared" si="61"/>
        <v>0</v>
      </c>
      <c r="GY38" s="29" t="str">
        <f>IF('District AH'!$B$21="","",IF($GW38&gt;=$GX38,"Pass",IF($GW38&gt;=($GX38-'District AH'!$H$21-'District AH'!$I$21),"Pass With Exemption(s)","Fail")))</f>
        <v/>
      </c>
      <c r="GZ38" s="28">
        <f>'District AH'!$F$21</f>
        <v>0</v>
      </c>
      <c r="HA38" s="108">
        <f t="shared" si="62"/>
        <v>0</v>
      </c>
      <c r="HB38" s="108">
        <f t="shared" si="90"/>
        <v>0</v>
      </c>
      <c r="HC38" s="29" t="str">
        <f>IF('District AH'!$B$21="","",IF($GZ38&gt;=$HA38,"Pass",IF($GZ38&gt;=($HA38-(('District AH'!$H$21-'District AH'!$I$21)/$HB38)),"Pass With Exemption(s)","Fail")))</f>
        <v/>
      </c>
      <c r="HD38" s="28">
        <f>'District AH'!$H$21+'District AH'!$I$21</f>
        <v>0</v>
      </c>
      <c r="HE38" s="28">
        <f>'District AH'!$O$21</f>
        <v>0</v>
      </c>
      <c r="HF38" s="108">
        <f t="shared" si="63"/>
        <v>0</v>
      </c>
      <c r="HG38" s="29" t="str">
        <f>IF('District AH'!$B$21="","",IF($HE38&gt;=$HF38,"Pass",IF($HE38&gt;=($HF38-'District AH'!$R$21-'District AH'!$S$21),"Pass With Exemption(s)","Fail")))</f>
        <v/>
      </c>
      <c r="HH38" s="28">
        <f>'District AH'!$P$21</f>
        <v>0</v>
      </c>
      <c r="HI38" s="108">
        <f t="shared" si="64"/>
        <v>0</v>
      </c>
      <c r="HJ38" s="29" t="str">
        <f>IF('District AH'!$B$21="","",IF($HH38&gt;=$HI38,"Pass",IF($HH38&gt;=($HI38-(('District AH'!$R$21-'District AH'!$S$21)/$HM38)),"Pass With Exemption(s)","Fail")))</f>
        <v/>
      </c>
      <c r="HK38" s="28">
        <f>'District AH'!$R$21+'District AH'!$S$21</f>
        <v>0</v>
      </c>
      <c r="HL38" s="28">
        <f>'District AH'!$E$21</f>
        <v>0</v>
      </c>
      <c r="HM38" s="108">
        <f t="shared" si="65"/>
        <v>0</v>
      </c>
      <c r="HN38" s="28">
        <f>'District AH'!$X$21</f>
        <v>0</v>
      </c>
      <c r="HP38" s="28">
        <f>'District AH'!$D$22</f>
        <v>0</v>
      </c>
      <c r="HQ38" s="108">
        <f t="shared" si="66"/>
        <v>0</v>
      </c>
      <c r="HR38" s="29" t="str">
        <f>IF('District AH'!$B$22="","",IF($HP38&gt;=$HQ38,"Pass",IF($HP38&gt;=($HQ38-'District AH'!$H$22-'District AH'!$I$22),"Pass With Exemption(s)","Fail")))</f>
        <v/>
      </c>
      <c r="HS38" s="28">
        <f>'District AH'!$F$22</f>
        <v>0</v>
      </c>
      <c r="HT38" s="108">
        <f t="shared" si="67"/>
        <v>0</v>
      </c>
      <c r="HU38" s="108">
        <f t="shared" si="68"/>
        <v>0</v>
      </c>
      <c r="HV38" s="29" t="str">
        <f>IF('District AH'!$B$22="","",IF($HS38&gt;=$HT38,"Pass",IF($HS38&gt;=($HT38-(('District AH'!$H$22-'District AH'!$I$22)/$HU38)),"Pass With Exemption(s)","Fail")))</f>
        <v/>
      </c>
      <c r="HW38" s="28">
        <f>'District AH'!$H$22+'District AH'!$I$22</f>
        <v>0</v>
      </c>
      <c r="HX38" s="28">
        <f>'District AH'!$O$22</f>
        <v>0</v>
      </c>
      <c r="HY38" s="108">
        <f t="shared" si="69"/>
        <v>0</v>
      </c>
      <c r="HZ38" s="29" t="str">
        <f>IF('District AH'!$B$22="","",IF($HX38&gt;=$HY38,"Pass",IF($HX38&gt;=($HY38-'District AH'!$R$22-'District AH'!$S$22),"Pass With Exemption(s)","Fail")))</f>
        <v/>
      </c>
      <c r="IA38" s="28">
        <f>'District AH'!$P$22</f>
        <v>0</v>
      </c>
      <c r="IB38" s="108">
        <f t="shared" si="70"/>
        <v>0</v>
      </c>
      <c r="IC38" s="29" t="str">
        <f>IF('District AH'!$B$22="","",IF($IA38&gt;=$IB38,"Pass",IF($IA38&gt;=($IB38-(('District AH'!$R$22-'District AH'!$S$22)/$IF38)),"Pass With Exemption(s)","Fail")))</f>
        <v/>
      </c>
      <c r="ID38" s="28">
        <f>'District AH'!$R$22+'District AH'!$S$22</f>
        <v>0</v>
      </c>
      <c r="IE38" s="28">
        <f>'District AH'!$E$22</f>
        <v>0</v>
      </c>
      <c r="IF38" s="108">
        <f t="shared" si="71"/>
        <v>0</v>
      </c>
      <c r="IG38" s="28">
        <f>'District AH'!$X$22</f>
        <v>0</v>
      </c>
      <c r="II38" s="28">
        <f>'District AH'!$D$23</f>
        <v>0</v>
      </c>
      <c r="IJ38" s="108">
        <f t="shared" si="72"/>
        <v>0</v>
      </c>
      <c r="IK38" s="29" t="str">
        <f>IF('District AH'!$B$23="","",IF($II38&gt;=$IJ38,"Pass",IF($II38&gt;=($IJ38-'District AH'!$H$23-'District AH'!$I$23),"Pass With Exemption(s)","Fail")))</f>
        <v/>
      </c>
      <c r="IL38" s="28">
        <f>'District AH'!$F$23</f>
        <v>0</v>
      </c>
      <c r="IM38" s="108">
        <f t="shared" si="73"/>
        <v>0</v>
      </c>
      <c r="IN38" s="108">
        <f t="shared" si="74"/>
        <v>0</v>
      </c>
      <c r="IO38" s="29" t="str">
        <f>IF('District AH'!$B$23="","",IF($IL38&gt;=$IM38,"Pass",IF($IL38&gt;=($IM38-(('District AH'!$H$23-'District AH'!$I$23)/$IN38)),"Pass With Exemption(s)","Fail")))</f>
        <v/>
      </c>
      <c r="IP38" s="28">
        <f>'District AH'!$H$23+'District AH'!$I$23</f>
        <v>0</v>
      </c>
      <c r="IQ38" s="28">
        <f>'District AH'!$O$23</f>
        <v>0</v>
      </c>
      <c r="IR38" s="108">
        <f t="shared" si="75"/>
        <v>0</v>
      </c>
      <c r="IS38" s="29" t="str">
        <f>IF('District AH'!$B$23="","",IF($IQ38&gt;=$IR38,"Pass",IF($IQ38&gt;=($IR38-'District AH'!$R$23-'District AH'!$S$23),"Pass With Exemption(s)","Fail")))</f>
        <v/>
      </c>
      <c r="IT38" s="28">
        <f>'District AH'!$P$23</f>
        <v>0</v>
      </c>
      <c r="IU38" s="108">
        <f t="shared" si="76"/>
        <v>0</v>
      </c>
      <c r="IV38" s="29" t="str">
        <f>IF('District AH'!$B$23="","",IF($IT38&gt;=$IU38,"Pass",IF($IT38&gt;=($IU38-(('District AH'!$R$23-'District AH'!$S$23)/$IY38)),"Pass With Exemption(s)","Fail")))</f>
        <v/>
      </c>
      <c r="IW38" s="28">
        <f>'District AH'!$R$23+'District AH'!$S$23</f>
        <v>0</v>
      </c>
      <c r="IX38" s="28">
        <f>'District AH'!$E$23</f>
        <v>0</v>
      </c>
      <c r="IY38" s="108">
        <f t="shared" si="77"/>
        <v>0</v>
      </c>
      <c r="IZ38" s="28">
        <f>'District AH'!$X$23</f>
        <v>0</v>
      </c>
      <c r="JB38" s="28">
        <f>'District AH'!$D$24</f>
        <v>0</v>
      </c>
      <c r="JC38" s="108">
        <f t="shared" si="78"/>
        <v>0</v>
      </c>
      <c r="JD38" s="29" t="str">
        <f>IF('District AH'!$B$24="","",IF($JB38&gt;=$JC38,"Pass",IF($JB38&gt;=($JB38-'District AH'!$H$24-'District AH'!$I$24),"Pass With Exemption(s)","Fail")))</f>
        <v/>
      </c>
      <c r="JE38" s="28">
        <f>'District AH'!$F$24</f>
        <v>0</v>
      </c>
      <c r="JF38" s="108">
        <f t="shared" si="79"/>
        <v>0</v>
      </c>
      <c r="JG38" s="108">
        <f t="shared" si="80"/>
        <v>0</v>
      </c>
      <c r="JH38" s="29" t="str">
        <f>IF('District AH'!$B$24="","",IF($JE38&gt;=$JF38,"Pass",IF($JE38&gt;=($JF38-(('District AH'!$H$24-'District AH'!$I$24)/$JG38)),"Pass With Exemption(s)","Fail")))</f>
        <v/>
      </c>
      <c r="JI38" s="28">
        <f>'District AH'!$H$24+'District AH'!$I$24</f>
        <v>0</v>
      </c>
      <c r="JJ38" s="28">
        <f>'District AH'!$O$24</f>
        <v>0</v>
      </c>
      <c r="JK38" s="108">
        <f t="shared" si="81"/>
        <v>0</v>
      </c>
      <c r="JL38" s="29" t="str">
        <f>IF('District AH'!$B$24="","",IF($JJ38&gt;=$JK38,"Pass",IF($JJ38&gt;=($JK38-'District AH'!$R$24-'District AH'!$S$24),"Pass With Exemption(s)","Fail")))</f>
        <v/>
      </c>
      <c r="JM38" s="28">
        <f>'District AH'!$P$24</f>
        <v>0</v>
      </c>
      <c r="JN38" s="108">
        <f t="shared" si="82"/>
        <v>0</v>
      </c>
      <c r="JO38" s="29" t="str">
        <f>IF('District AH'!$B$24="","",IF($JM38&gt;=$JN38,"Pass",IF($JM38&gt;=($JN38-(('District AH'!$R$24-'District AH'!$S$24)/$JR38)),"Pass With Exemption(s)","Fail")))</f>
        <v/>
      </c>
      <c r="JP38" s="28">
        <f>'District AH'!$R$24+'District AH'!$S$24</f>
        <v>0</v>
      </c>
      <c r="JQ38" s="28">
        <f>'District AH'!$E$24</f>
        <v>0</v>
      </c>
      <c r="JR38" s="108">
        <f t="shared" si="83"/>
        <v>0</v>
      </c>
      <c r="JS38" s="28">
        <f>'District AH'!$X$24</f>
        <v>0</v>
      </c>
      <c r="JU38" s="28">
        <f>'District AH'!$D$25</f>
        <v>0</v>
      </c>
      <c r="JV38" s="108">
        <f t="shared" si="84"/>
        <v>0</v>
      </c>
      <c r="JW38" s="29" t="str">
        <f>IF('District AH'!$B$25="","",IF($JU38&gt;=$JV38,"Pass",IF($JU38&gt;=($JV38-'District AH'!$H$25-'District AH'!$I$25),"Pass With Exemption(s)","Fail")))</f>
        <v/>
      </c>
      <c r="JX38" s="28">
        <f>'District AH'!$F$25</f>
        <v>0</v>
      </c>
      <c r="JY38" s="108">
        <f t="shared" si="85"/>
        <v>0</v>
      </c>
      <c r="JZ38" s="108">
        <f t="shared" si="86"/>
        <v>0</v>
      </c>
      <c r="KA38" s="29" t="str">
        <f>IF('District AH'!$B$25="","",IF($JX38&gt;=$JY38,"Pass",IF($JX38&gt;=($JY38-(('District AH'!$H$25-'District AH'!$I$25)/$JZ38)),"Pass With Exemption(s)","Fail")))</f>
        <v/>
      </c>
      <c r="KB38" s="28">
        <f>'District AH'!$H$25+'District AH'!$I$25</f>
        <v>0</v>
      </c>
      <c r="KC38" s="28">
        <f>'District AH'!$O$25</f>
        <v>0</v>
      </c>
      <c r="KD38" s="108">
        <f t="shared" si="87"/>
        <v>0</v>
      </c>
      <c r="KE38" s="29" t="str">
        <f>IF('District AH'!$B$25="","",IF($KC38&gt;=$KD38,"Pass",IF($KC38&gt;=($KD38-'District AH'!$R$25-'District AH'!$S$25),"Pass With Exemption(s)","Fail")))</f>
        <v/>
      </c>
      <c r="KF38" s="28">
        <f>'District AH'!$P$25</f>
        <v>0</v>
      </c>
      <c r="KG38" s="108">
        <f t="shared" si="88"/>
        <v>0</v>
      </c>
      <c r="KH38" s="29" t="str">
        <f>IF('District AH'!$B$25="","",IF($KF38&gt;=$KG38,"Pass",IF($KF38&gt;=($KG38-(('District AH'!$R$25-'District AH'!$S$25)/$KK38)),"Pass With Exemption(s)","Fail")))</f>
        <v/>
      </c>
      <c r="KI38" s="28">
        <f>'District AH'!$R$25+'District AH'!$S$25</f>
        <v>0</v>
      </c>
      <c r="KJ38" s="28">
        <f>'District AH'!$E$25</f>
        <v>0</v>
      </c>
      <c r="KK38" s="108">
        <f t="shared" si="89"/>
        <v>0</v>
      </c>
      <c r="KL38" s="28">
        <f>'District AH'!$X$25</f>
        <v>0</v>
      </c>
    </row>
    <row r="39" spans="1:298" x14ac:dyDescent="0.3">
      <c r="A39" s="30">
        <f>'District AI'!$B$3</f>
        <v>0</v>
      </c>
      <c r="B39" s="28">
        <f>'District AI'!$D$10</f>
        <v>0</v>
      </c>
      <c r="C39" s="29" t="str">
        <f>IF('District AI'!$B$10="","",IF('District AI'!$H$10&gt;0,"Pass With Exemption(s)","Pass"))</f>
        <v/>
      </c>
      <c r="D39" s="28">
        <f>'District AI'!$F$10</f>
        <v>0</v>
      </c>
      <c r="E39" s="29" t="str">
        <f>IF('District AI'!$B$10="","",IF('District AI'!$H$10&gt;0,"Pass With Exemption(s)","Pass"))</f>
        <v/>
      </c>
      <c r="F39" s="28">
        <f>'District AI'!$H$10+'District AI'!$I$10</f>
        <v>0</v>
      </c>
      <c r="G39" s="28">
        <f>'District AI'!$O$10</f>
        <v>0</v>
      </c>
      <c r="H39" s="29" t="str">
        <f>IF('District AI'!$B$10="","",IF('District AI'!$R$10&gt;0,"Pass With Exemption(s)","Pass"))</f>
        <v/>
      </c>
      <c r="I39" s="28">
        <f>'District AI'!$P$10</f>
        <v>0</v>
      </c>
      <c r="J39" s="29" t="str">
        <f>IF('District AI'!$B$10="","",IF('District AI'!$R$10&gt;0,"Pass With Exemption(s)","Pass"))</f>
        <v/>
      </c>
      <c r="K39" s="28">
        <f>'District AI'!$R$10+'District AI'!$S$10</f>
        <v>0</v>
      </c>
      <c r="L39" s="28">
        <f>'District AI'!$E$10</f>
        <v>0</v>
      </c>
      <c r="M39" s="28">
        <f>'District AI'!$X$10</f>
        <v>0</v>
      </c>
      <c r="O39" s="28">
        <f>'District AI'!$D$11</f>
        <v>0</v>
      </c>
      <c r="P39" s="108">
        <f t="shared" si="1"/>
        <v>0</v>
      </c>
      <c r="Q39" s="29" t="str">
        <f>IF('District AI'!$B$11="","",IF($O39&gt;=$P39,"Pass",IF($O39&gt;=($P39-'District AI'!$H$11-'District AI'!$I$11),"Pass With Exemption(s)","Fail")))</f>
        <v/>
      </c>
      <c r="R39" s="28">
        <f>'District AI'!$F$11</f>
        <v>0</v>
      </c>
      <c r="S39" s="108">
        <f t="shared" si="2"/>
        <v>0</v>
      </c>
      <c r="T39" s="108">
        <f t="shared" si="3"/>
        <v>0</v>
      </c>
      <c r="U39" s="29" t="str">
        <f>IF('District AI'!$B$11="","",IF($R39&gt;=$S39,"Pass",IF($R39&gt;=($S39-(('District AI'!$H$11-'District AI'!$I$11)/$T39)),"Pass With Exemption(s)","Fail")))</f>
        <v/>
      </c>
      <c r="V39" s="28">
        <f>'District AI'!$H$11+'District AI'!$I$11</f>
        <v>0</v>
      </c>
      <c r="W39" s="28">
        <f>'District AI'!$O$11</f>
        <v>0</v>
      </c>
      <c r="X39" s="108">
        <f t="shared" si="4"/>
        <v>0</v>
      </c>
      <c r="Y39" s="29" t="str">
        <f>IF('District AI'!$B$11="","",IF($W39&gt;=$X39,"Pass",IF($W39&gt;=($X39-'District AI'!$R$11-'District AI'!$S$11),"Pass With Exemption(s)","Fail")))</f>
        <v/>
      </c>
      <c r="Z39" s="28">
        <f>'District AI'!$P$11</f>
        <v>0</v>
      </c>
      <c r="AA39" s="108">
        <f t="shared" si="5"/>
        <v>0</v>
      </c>
      <c r="AB39" s="29" t="str">
        <f>IF('District AI'!$B$11="","",IF($Z39&gt;=$AA39,"Pass",IF($Z39&gt;=($AA39-(('District AI'!$R$11-'District AI'!$S$11)/$AE39)),"Pass With Exemption(s)","Fail")))</f>
        <v/>
      </c>
      <c r="AC39" s="28">
        <f>'District AI'!$R$11+'District AI'!$S$11</f>
        <v>0</v>
      </c>
      <c r="AD39" s="28">
        <f>'District AI'!$E$11</f>
        <v>0</v>
      </c>
      <c r="AE39" s="108">
        <f t="shared" si="6"/>
        <v>0</v>
      </c>
      <c r="AF39" s="28">
        <f>'District AI'!$X$11</f>
        <v>0</v>
      </c>
      <c r="AH39" s="28">
        <f>'District AI'!$D$12</f>
        <v>0</v>
      </c>
      <c r="AI39" s="108">
        <f t="shared" si="7"/>
        <v>0</v>
      </c>
      <c r="AJ39" s="29" t="str">
        <f>IF('District AI'!$B$12="","",IF($AH39&gt;=$AI39,"Pass",IF($AH39&gt;=($AI39-'District AI'!$H$12-'District AI'!$I$12),"Pass With Exemption(s)","Fail")))</f>
        <v/>
      </c>
      <c r="AK39" s="28">
        <f>'District AI'!$F$12</f>
        <v>0</v>
      </c>
      <c r="AL39" s="108">
        <f t="shared" si="8"/>
        <v>0</v>
      </c>
      <c r="AM39" s="108">
        <f t="shared" si="9"/>
        <v>0</v>
      </c>
      <c r="AN39" s="29" t="str">
        <f>IF('District AI'!$B$12="","",IF($AK39&gt;=$AL39,"Pass",IF($AK39&gt;=($AL39-(('District AI'!$H$12-'District AI'!$I$12)/$AM39)),"Pass With Exemption(s)","Fail")))</f>
        <v/>
      </c>
      <c r="AO39" s="28">
        <f>'District AI'!$H$12+'District AI'!$I$12</f>
        <v>0</v>
      </c>
      <c r="AP39" s="28">
        <f>'District AI'!$O$12</f>
        <v>0</v>
      </c>
      <c r="AQ39" s="108">
        <f t="shared" si="10"/>
        <v>0</v>
      </c>
      <c r="AR39" s="29" t="str">
        <f>IF('District AI'!$B$12="","",IF($AP39&gt;=$AQ39,"Pass",IF($AP39&gt;=($AQ39-'District AI'!$R$12-'District AI'!$S$12),"Pass With Exemption(s)","Fail")))</f>
        <v/>
      </c>
      <c r="AS39" s="28">
        <f>'District AI'!$P$12</f>
        <v>0</v>
      </c>
      <c r="AT39" s="108">
        <f t="shared" si="11"/>
        <v>0</v>
      </c>
      <c r="AU39" s="29" t="str">
        <f>IF('District AI'!$B$12="","",IF($AS39&gt;=$AT39,"Pass",IF($AS39&gt;=($AT39-(('District AI'!$R$12-'District AI'!$S$12)/$AX39)),"Pass With Exemption(s)","Fail")))</f>
        <v/>
      </c>
      <c r="AV39" s="28">
        <f>'District AI'!$R$12+'District AI'!$S$12</f>
        <v>0</v>
      </c>
      <c r="AW39" s="28">
        <f>'District AI'!$E$12</f>
        <v>0</v>
      </c>
      <c r="AX39" s="108">
        <f t="shared" si="12"/>
        <v>0</v>
      </c>
      <c r="AY39" s="28">
        <f>'District AI'!$X$12</f>
        <v>0</v>
      </c>
      <c r="BA39" s="28">
        <f>'District AI'!$D$13</f>
        <v>0</v>
      </c>
      <c r="BB39" s="108">
        <f t="shared" si="13"/>
        <v>0</v>
      </c>
      <c r="BC39" s="29" t="str">
        <f>IF('District AI'!$B$13="","",IF($BA39&gt;=$BB39,"Pass",IF($BA39&gt;=($BB39-'District AI'!$H$13-'District AI'!$I$13),"Pass With Exemption(s)","Fail")))</f>
        <v/>
      </c>
      <c r="BD39" s="28">
        <f>'District AI'!$F$13</f>
        <v>0</v>
      </c>
      <c r="BE39" s="108">
        <f t="shared" si="14"/>
        <v>0</v>
      </c>
      <c r="BF39" s="108">
        <f t="shared" si="15"/>
        <v>0</v>
      </c>
      <c r="BG39" s="29" t="str">
        <f>IF('District AI'!$B$13="","",IF($BD39&gt;=$BE39,"Pass",IF($BD39&gt;=($BE39-(('District AI'!$H$13-'District AI'!$I$13)/$BF39)),"Pass With Exemption(s)","Fail")))</f>
        <v/>
      </c>
      <c r="BH39" s="28">
        <f>'District AI'!$H$13+'District AI'!$I$13</f>
        <v>0</v>
      </c>
      <c r="BI39" s="28">
        <f>'District AI'!$O$13</f>
        <v>0</v>
      </c>
      <c r="BJ39" s="108">
        <f t="shared" si="16"/>
        <v>0</v>
      </c>
      <c r="BK39" s="29" t="str">
        <f>IF('District AI'!$B$13="","",IF($BI39&gt;=$BJ39,"Pass",IF($BI39&gt;=($BJ39-'District AI'!$R$13-'District AI'!$S$13),"Pass With Exemption(s)","Fail")))</f>
        <v/>
      </c>
      <c r="BL39" s="28">
        <f>'District AI'!$P$13</f>
        <v>0</v>
      </c>
      <c r="BM39" s="108">
        <f t="shared" si="17"/>
        <v>0</v>
      </c>
      <c r="BN39" s="29" t="str">
        <f>IF('District AI'!$B$13="","",IF($BL39&gt;=$BM39,"Pass",IF($BL39&gt;=($BM39-(('District AI'!$R$13-'District AI'!$S$13)/$BQ39)),"Pass With Exemption(s)","Fail")))</f>
        <v/>
      </c>
      <c r="BO39" s="28">
        <f>'District AI'!$R$13+'District AI'!$S$13</f>
        <v>0</v>
      </c>
      <c r="BP39" s="28">
        <f>'District AI'!$E$13</f>
        <v>0</v>
      </c>
      <c r="BQ39" s="108">
        <f t="shared" si="18"/>
        <v>0</v>
      </c>
      <c r="BR39" s="28">
        <f>'District AI'!$X$13</f>
        <v>0</v>
      </c>
      <c r="BT39" s="28">
        <f>'District AI'!$D$14</f>
        <v>0</v>
      </c>
      <c r="BU39" s="108">
        <f t="shared" si="19"/>
        <v>0</v>
      </c>
      <c r="BV39" s="29" t="str">
        <f>IF('District AI'!$B$14="","",IF($BT39&gt;=$BU39,"Pass",IF($BT39&gt;=($BU39-'District AI'!$H$14-'District AI'!$I$14),"Pass With Exemption(s)","Fail")))</f>
        <v/>
      </c>
      <c r="BW39" s="28">
        <f>'District AI'!$F$14</f>
        <v>0</v>
      </c>
      <c r="BX39" s="108">
        <f t="shared" si="20"/>
        <v>0</v>
      </c>
      <c r="BY39" s="108">
        <f t="shared" si="21"/>
        <v>0</v>
      </c>
      <c r="BZ39" s="29" t="str">
        <f>IF('District AI'!$B$14="","",IF($BW39&gt;=$BX39,"Pass",IF($BW39&gt;=($BX39-(('District AI'!$H$14-'District AI'!$I$14)/$BY39)),"Pass With Exemption(s)","Fail")))</f>
        <v/>
      </c>
      <c r="CA39" s="28">
        <f>'District AI'!$H$14+'District AI'!$I$14</f>
        <v>0</v>
      </c>
      <c r="CB39" s="28">
        <f>'District AI'!$O$14</f>
        <v>0</v>
      </c>
      <c r="CC39" s="108">
        <f t="shared" si="22"/>
        <v>0</v>
      </c>
      <c r="CD39" s="29" t="str">
        <f>IF('District AI'!$B$14="","",IF($CB39&gt;=$CC39,"Pass",IF($CB39&gt;=($CC39-'District AI'!$R$14-'District AI'!$S$14),"Pass With Exemption(s)","Fail")))</f>
        <v/>
      </c>
      <c r="CE39" s="28">
        <f>'District AI'!$P$14</f>
        <v>0</v>
      </c>
      <c r="CF39" s="108">
        <f t="shared" si="23"/>
        <v>0</v>
      </c>
      <c r="CG39" s="29" t="str">
        <f>IF('District AI'!$B$14="","",IF($CE39&gt;=$CF39,"Pass",IF($CE39&gt;=($CF39-(('District AI'!$R$14-'District AI'!$S$14)/$CJ39)),"Pass With Exemption(s)","Fail")))</f>
        <v/>
      </c>
      <c r="CH39" s="28">
        <f>'District AI'!$R$14+'District AI'!$S$14</f>
        <v>0</v>
      </c>
      <c r="CI39" s="28">
        <f>'District AI'!$E$14</f>
        <v>0</v>
      </c>
      <c r="CJ39" s="108">
        <f t="shared" si="24"/>
        <v>0</v>
      </c>
      <c r="CK39" s="28">
        <f>'District AI'!$X$14</f>
        <v>0</v>
      </c>
      <c r="CM39" s="28">
        <f>'District AI'!$D$15</f>
        <v>0</v>
      </c>
      <c r="CN39" s="108">
        <f t="shared" si="25"/>
        <v>0</v>
      </c>
      <c r="CO39" s="29" t="str">
        <f>IF('District AI'!$B$15="","",IF($CM39&gt;=$CN39,"Pass",IF($CM39&gt;=($CN39-'District AI'!$H$15-'District AI'!$I$15),"Pass With Exemption(s)","Fail")))</f>
        <v/>
      </c>
      <c r="CP39" s="28">
        <f>'District AI'!$F$15</f>
        <v>0</v>
      </c>
      <c r="CQ39" s="108">
        <f t="shared" si="26"/>
        <v>0</v>
      </c>
      <c r="CR39" s="108">
        <f t="shared" si="27"/>
        <v>0</v>
      </c>
      <c r="CS39" s="29" t="str">
        <f>IF('District AI'!$B$15="","",IF($CP39&gt;=$CQ39,"Pass",IF($CP39&gt;=($CQ39-(('District AI'!$H$15-'District AI'!$I$15)/$CR39)),"Pass With Exemption(s)","Fail")))</f>
        <v/>
      </c>
      <c r="CT39" s="28">
        <f>'District AI'!$H$15+'District AI'!$I$15</f>
        <v>0</v>
      </c>
      <c r="CU39" s="28">
        <f>'District AI'!$O$15</f>
        <v>0</v>
      </c>
      <c r="CV39" s="108">
        <f t="shared" si="28"/>
        <v>0</v>
      </c>
      <c r="CW39" s="29" t="str">
        <f>IF('District AI'!$B$15="","",IF($CU39&gt;=$CV39,"Pass",IF($CU39&gt;=($CV39-'District AI'!$R$15-'District AI'!$S$15),"Pass With Exemption(s)","Fail")))</f>
        <v/>
      </c>
      <c r="CX39" s="28">
        <f>'District AI'!$P$15</f>
        <v>0</v>
      </c>
      <c r="CY39" s="108">
        <f t="shared" si="29"/>
        <v>0</v>
      </c>
      <c r="CZ39" s="29" t="str">
        <f>IF('District AI'!$B$15="","",IF($CX39&gt;=$CY39,"Pass",IF($CX39&gt;=($CY39-(('District AI'!$R$15-'District AI'!$S$15)/$DC39)),"Pass With Exemption(s)","Fail")))</f>
        <v/>
      </c>
      <c r="DA39" s="28">
        <f>'District AI'!$R$15+'District AI'!$S$15</f>
        <v>0</v>
      </c>
      <c r="DB39" s="28">
        <f>'District AI'!$E$15</f>
        <v>0</v>
      </c>
      <c r="DC39" s="108">
        <f t="shared" si="30"/>
        <v>0</v>
      </c>
      <c r="DD39" s="28">
        <f>'District AI'!$X$15</f>
        <v>0</v>
      </c>
      <c r="DF39" s="28">
        <f>'District AI'!$D$16</f>
        <v>0</v>
      </c>
      <c r="DG39" s="108">
        <f t="shared" si="31"/>
        <v>0</v>
      </c>
      <c r="DH39" s="29" t="str">
        <f>IF('District AI'!$B$16="","",IF($DF39&gt;=$DG39,"Pass",IF($DF39&gt;=($DG39-'District AI'!$H$16-'District AI'!$I$16),"Pass With Exemption(s)","Fail")))</f>
        <v/>
      </c>
      <c r="DI39" s="28">
        <f>'District AI'!$F$16</f>
        <v>0</v>
      </c>
      <c r="DJ39" s="108">
        <f t="shared" si="32"/>
        <v>0</v>
      </c>
      <c r="DK39" s="108">
        <f t="shared" si="33"/>
        <v>0</v>
      </c>
      <c r="DL39" s="29" t="str">
        <f>IF('District AI'!$B$16="","",IF($DI39&gt;=$DJ39,"Pass",IF($DI39&gt;=($DJ39-(('District AI'!$H$16-'District AI'!$I$16)/$DK39)),"Pass With Exemption(s)","Fail")))</f>
        <v/>
      </c>
      <c r="DM39" s="28">
        <f>'District AI'!$H$16+'District AI'!$I$16</f>
        <v>0</v>
      </c>
      <c r="DN39" s="28">
        <f>'District AI'!$O$16</f>
        <v>0</v>
      </c>
      <c r="DO39" s="108">
        <f t="shared" si="34"/>
        <v>0</v>
      </c>
      <c r="DP39" s="29" t="str">
        <f>IF('District AI'!$B$16="","",IF($DN39&gt;=$DO39,"Pass",IF($DN39&gt;=($DO39-'District AI'!$R$16-'District AI'!$S$16),"Pass With Exemption(s)","Fail")))</f>
        <v/>
      </c>
      <c r="DQ39" s="28">
        <f>'District AI'!$P$16</f>
        <v>0</v>
      </c>
      <c r="DR39" s="108">
        <f t="shared" si="35"/>
        <v>0</v>
      </c>
      <c r="DS39" s="29" t="str">
        <f>IF('District AI'!$B$16="","",IF($DQ39&gt;=$DR39,"Pass",IF($DQ39&gt;=($DR39-(('District AI'!$R$16-'District AI'!$S$16)/$DV39)),"Pass With Exemption(s)","Fail")))</f>
        <v/>
      </c>
      <c r="DT39" s="28">
        <f>'District AI'!$R$16+'District AI'!$S$16</f>
        <v>0</v>
      </c>
      <c r="DU39" s="28">
        <f>'District AI'!$E$16</f>
        <v>0</v>
      </c>
      <c r="DV39" s="108">
        <f t="shared" si="36"/>
        <v>0</v>
      </c>
      <c r="DW39" s="28">
        <f>'District AI'!$X$16</f>
        <v>0</v>
      </c>
      <c r="DY39" s="28">
        <f>'District AI'!$D$17</f>
        <v>0</v>
      </c>
      <c r="DZ39" s="108">
        <f t="shared" si="37"/>
        <v>0</v>
      </c>
      <c r="EA39" s="29" t="str">
        <f>IF('District AI'!$B$17="","",IF($DY39&gt;=$DZ39,"Pass",IF($DY39&gt;=($DZ39-'District AI'!$H$17-'District AI'!$I$17),"Pass With Exemption(s)","Fail")))</f>
        <v/>
      </c>
      <c r="EB39" s="28">
        <f>'District AI'!$F$17</f>
        <v>0</v>
      </c>
      <c r="EC39" s="108">
        <f t="shared" si="38"/>
        <v>0</v>
      </c>
      <c r="ED39" s="108">
        <f t="shared" si="39"/>
        <v>0</v>
      </c>
      <c r="EE39" s="29" t="str">
        <f>IF('District AI'!$B$17="","",IF($EB39&gt;=$EC39,"Pass",IF($EB39&gt;=($EC39-(('District AI'!$H$17-'District AI'!$I$17)/$ED39)),"Pass With Exemption(s)","Fail")))</f>
        <v/>
      </c>
      <c r="EF39" s="28">
        <f>'District AI'!$H$17+'District AI'!$I$17</f>
        <v>0</v>
      </c>
      <c r="EG39" s="28">
        <f>'District AI'!$O$17</f>
        <v>0</v>
      </c>
      <c r="EH39" s="108">
        <f t="shared" si="40"/>
        <v>0</v>
      </c>
      <c r="EI39" s="29" t="str">
        <f>IF('District AI'!$B$17="","",IF($EG39&gt;=$EH39,"Pass",IF($EG39&gt;=($EH39-'District AI'!$R$17-'District AI'!$S$17),"Pass With Exemption(s)","Fail")))</f>
        <v/>
      </c>
      <c r="EJ39" s="28">
        <f>'District AI'!$P$17</f>
        <v>0</v>
      </c>
      <c r="EK39" s="108">
        <f t="shared" si="41"/>
        <v>0</v>
      </c>
      <c r="EL39" s="29" t="str">
        <f>IF('District AI'!$B$17="","",IF($EJ39&gt;=$EK39,"Pass",IF($EJ39&gt;=($EK39-(('District AI'!$R$17-'District AI'!$S$17)/$EO39)),"Pass With Exemption(s)","Fail")))</f>
        <v/>
      </c>
      <c r="EM39" s="28">
        <f>'District AI'!$R$17+'District AI'!$S$17</f>
        <v>0</v>
      </c>
      <c r="EN39" s="28">
        <f>'District AI'!$E$17</f>
        <v>0</v>
      </c>
      <c r="EO39" s="108">
        <f t="shared" si="42"/>
        <v>0</v>
      </c>
      <c r="EP39" s="28">
        <f>'District AI'!$X$17</f>
        <v>0</v>
      </c>
      <c r="ER39" s="28">
        <f>'District AI'!$D$18</f>
        <v>0</v>
      </c>
      <c r="ES39" s="108">
        <f t="shared" si="43"/>
        <v>0</v>
      </c>
      <c r="ET39" s="29" t="str">
        <f>IF('District AI'!$B$18="","",IF($ER39&gt;=$ES39,"Pass",IF($ER39&gt;=($ES39-'District AI'!$H$18-'District AI'!$I$18),"Pass With Exemption(s)","Fail")))</f>
        <v/>
      </c>
      <c r="EU39" s="28">
        <f>'District AI'!$F$18</f>
        <v>0</v>
      </c>
      <c r="EV39" s="108">
        <f t="shared" si="44"/>
        <v>0</v>
      </c>
      <c r="EW39" s="108">
        <f t="shared" si="45"/>
        <v>0</v>
      </c>
      <c r="EX39" s="29" t="str">
        <f>IF('District AI'!$B$18="","",IF($EU39&gt;=$EV39,"Pass",IF($EU39&gt;=($EV39-(('District AI'!$H$18-'District AI'!$I$18)/$EW39)),"Pass With Exemption(s)","Fail")))</f>
        <v/>
      </c>
      <c r="EY39" s="28">
        <f>'District AI'!$H$18+'District AI'!$I$18</f>
        <v>0</v>
      </c>
      <c r="EZ39" s="28">
        <f>'District AI'!$O$18</f>
        <v>0</v>
      </c>
      <c r="FA39" s="108">
        <f t="shared" si="46"/>
        <v>0</v>
      </c>
      <c r="FB39" s="29" t="str">
        <f>IF('District AI'!$B$18="","",IF($EZ39&gt;=$FA39,"Pass",IF($EZ39&gt;=($FA39-'District AI'!$R$18-'District AI'!$S$18),"Pass With Exemption(s)","Fail")))</f>
        <v/>
      </c>
      <c r="FC39" s="28">
        <f>'District AI'!$P$18</f>
        <v>0</v>
      </c>
      <c r="FD39" s="108">
        <f t="shared" si="47"/>
        <v>0</v>
      </c>
      <c r="FE39" s="29" t="str">
        <f>IF('District AI'!$B$18="","",IF($FC39&gt;=$FD39,"Pass",IF($FC39&gt;=($FD39-(('District AI'!$R$18-'District AI'!$S$18)/$FH39)),"Pass With Exemption(s)","Fail")))</f>
        <v/>
      </c>
      <c r="FF39" s="28">
        <f>'District AI'!$R$18+'District AI'!$S$18</f>
        <v>0</v>
      </c>
      <c r="FG39" s="28">
        <f>'District AI'!$E$18</f>
        <v>0</v>
      </c>
      <c r="FH39" s="108">
        <f t="shared" si="48"/>
        <v>0</v>
      </c>
      <c r="FI39" s="28">
        <f>'District AI'!$X$18</f>
        <v>0</v>
      </c>
      <c r="FK39" s="28">
        <f>'District AI'!$D$19</f>
        <v>0</v>
      </c>
      <c r="FL39" s="108">
        <f t="shared" si="49"/>
        <v>0</v>
      </c>
      <c r="FM39" s="29" t="str">
        <f>IF('District AI'!$B$19="","",IF($FK39&gt;=$FL39,"Pass",IF($FK39&gt;=($FL39-'District AI'!$H$19-'District AI'!$I$19),"Pass With Exemption(s)","Fail")))</f>
        <v/>
      </c>
      <c r="FN39" s="28">
        <f>'District AI'!$F$19</f>
        <v>0</v>
      </c>
      <c r="FO39" s="108">
        <f t="shared" si="50"/>
        <v>0</v>
      </c>
      <c r="FP39" s="108">
        <f t="shared" si="51"/>
        <v>0</v>
      </c>
      <c r="FQ39" s="29" t="str">
        <f>IF('District AI'!$B$19="","",IF($FN39&gt;=$FO39,"Pass",IF($FN39&gt;=($FO39-(('District AI'!$H$19-'District AI'!$I$19)/$FP39)),"Pass With Exemption(s)","Fail")))</f>
        <v/>
      </c>
      <c r="FR39" s="28">
        <f>'District AI'!$H$19+'District AI'!$I$19</f>
        <v>0</v>
      </c>
      <c r="FS39" s="28">
        <f>'District AI'!$O$19</f>
        <v>0</v>
      </c>
      <c r="FT39" s="108">
        <f t="shared" si="52"/>
        <v>0</v>
      </c>
      <c r="FU39" s="29" t="str">
        <f>IF('District AI'!$B$19="","",IF($FS39&gt;=$FT39,"Pass",IF($FS39&gt;=($FT39-'District AI'!$R$19-'District AI'!$S$19),"Pass With Exemption(s)","Fail")))</f>
        <v/>
      </c>
      <c r="FV39" s="28">
        <f>'District AI'!$P$19</f>
        <v>0</v>
      </c>
      <c r="FW39" s="108">
        <f t="shared" si="53"/>
        <v>0</v>
      </c>
      <c r="FX39" s="29" t="str">
        <f>IF('District AI'!$B$19="","",IF($FV39&gt;=$FW39,"Pass",IF($FV39&gt;=($FW39-(('District AI'!$R$19-'District AI'!$S$19)/$GA39)),"Pass With Exemption(s)","Fail")))</f>
        <v/>
      </c>
      <c r="FY39" s="28">
        <f>'District AI'!$R$19+'District AI'!$S$19</f>
        <v>0</v>
      </c>
      <c r="FZ39" s="28">
        <f>'District AI'!$E$19</f>
        <v>0</v>
      </c>
      <c r="GA39" s="108">
        <f t="shared" si="54"/>
        <v>0</v>
      </c>
      <c r="GB39" s="28">
        <f>'District AI'!$X$19</f>
        <v>0</v>
      </c>
      <c r="GD39" s="28">
        <f>'District AI'!$D$20</f>
        <v>0</v>
      </c>
      <c r="GE39" s="108">
        <f t="shared" si="55"/>
        <v>0</v>
      </c>
      <c r="GF39" s="29" t="str">
        <f>IF('District AI'!$B$20="","",IF($GD39&gt;=$GE39,"Pass",IF($GD39&gt;=($GE39-'District AI'!$H$20-'District AI'!$I$20),"Pass With Exemption(s)","Fail")))</f>
        <v/>
      </c>
      <c r="GG39" s="28">
        <f>'District AI'!$F$20</f>
        <v>0</v>
      </c>
      <c r="GH39" s="108">
        <f t="shared" si="56"/>
        <v>0</v>
      </c>
      <c r="GI39" s="108">
        <f t="shared" si="57"/>
        <v>0</v>
      </c>
      <c r="GJ39" s="29" t="str">
        <f>IF('District AI'!$B$20="","",IF($GG39&gt;=$GH39,"Pass",IF($GG39&gt;=($GH39-(('District AI'!$H$20-'District AI'!$I$20)/$GI39)),"Pass With Exemption(s)","Fail")))</f>
        <v/>
      </c>
      <c r="GK39" s="28">
        <f>'District AI'!$H$20+'District AI'!$I$20</f>
        <v>0</v>
      </c>
      <c r="GL39" s="28">
        <f>'District AI'!$O$20</f>
        <v>0</v>
      </c>
      <c r="GM39" s="108">
        <f t="shared" si="58"/>
        <v>0</v>
      </c>
      <c r="GN39" s="29" t="str">
        <f>IF('District AI'!$B$20="","",IF($GL39&gt;=$GM39,"Pass",IF($GL39&gt;=($GM39-'District AI'!$R$20-'District AI'!$S$20),"Pass With Exemption(s)","Fail")))</f>
        <v/>
      </c>
      <c r="GO39" s="28">
        <f>'District AI'!$P$20</f>
        <v>0</v>
      </c>
      <c r="GP39" s="108">
        <f t="shared" si="59"/>
        <v>0</v>
      </c>
      <c r="GQ39" s="29" t="str">
        <f>IF('District AI'!$B$20="","",IF($GO39&gt;=$GP39,"Pass",IF($GO39&gt;=($GP39-(('District AI'!$R$20-'District AI'!$S$20)/$GT39)),"Pass With Exemption(s)","Fail")))</f>
        <v/>
      </c>
      <c r="GR39" s="28">
        <f>'District AI'!$R$20+'District AI'!$S$20</f>
        <v>0</v>
      </c>
      <c r="GS39" s="28">
        <f>'District AI'!$E$20</f>
        <v>0</v>
      </c>
      <c r="GT39" s="108">
        <f t="shared" si="60"/>
        <v>0</v>
      </c>
      <c r="GU39" s="28">
        <f>'District AI'!$X$20</f>
        <v>0</v>
      </c>
      <c r="GW39" s="28">
        <f>'District AI'!$D$21</f>
        <v>0</v>
      </c>
      <c r="GX39" s="108">
        <f t="shared" si="61"/>
        <v>0</v>
      </c>
      <c r="GY39" s="29" t="str">
        <f>IF('District AI'!$B$21="","",IF($GW39&gt;=$GX39,"Pass",IF($GW39&gt;=($GX39-'District AI'!$H$21-'District AI'!$I$21),"Pass With Exemption(s)","Fail")))</f>
        <v/>
      </c>
      <c r="GZ39" s="28">
        <f>'District AI'!$F$21</f>
        <v>0</v>
      </c>
      <c r="HA39" s="108">
        <f t="shared" si="62"/>
        <v>0</v>
      </c>
      <c r="HB39" s="108">
        <f t="shared" si="90"/>
        <v>0</v>
      </c>
      <c r="HC39" s="29" t="str">
        <f>IF('District AI'!$B$21="","",IF($GZ39&gt;=$HA39,"Pass",IF($GZ39&gt;=($HA39-(('District AI'!$H$21-'District AI'!$I$21)/$HB39)),"Pass With Exemption(s)","Fail")))</f>
        <v/>
      </c>
      <c r="HD39" s="28">
        <f>'District AI'!$H$21+'District AI'!$I$21</f>
        <v>0</v>
      </c>
      <c r="HE39" s="28">
        <f>'District AI'!$O$21</f>
        <v>0</v>
      </c>
      <c r="HF39" s="108">
        <f t="shared" si="63"/>
        <v>0</v>
      </c>
      <c r="HG39" s="29" t="str">
        <f>IF('District AI'!$B$21="","",IF($HE39&gt;=$HF39,"Pass",IF($HE39&gt;=($HF39-'District AI'!$R$21-'District AI'!$S$21),"Pass With Exemption(s)","Fail")))</f>
        <v/>
      </c>
      <c r="HH39" s="28">
        <f>'District AI'!$P$21</f>
        <v>0</v>
      </c>
      <c r="HI39" s="108">
        <f t="shared" si="64"/>
        <v>0</v>
      </c>
      <c r="HJ39" s="29" t="str">
        <f>IF('District AI'!$B$21="","",IF($HH39&gt;=$HI39,"Pass",IF($HH39&gt;=($HI39-(('District AI'!$R$21-'District AI'!$S$21)/$HM39)),"Pass With Exemption(s)","Fail")))</f>
        <v/>
      </c>
      <c r="HK39" s="28">
        <f>'District AI'!$R$21+'District AI'!$S$21</f>
        <v>0</v>
      </c>
      <c r="HL39" s="28">
        <f>'District AI'!$E$21</f>
        <v>0</v>
      </c>
      <c r="HM39" s="108">
        <f t="shared" si="65"/>
        <v>0</v>
      </c>
      <c r="HN39" s="28">
        <f>'District AI'!$X$21</f>
        <v>0</v>
      </c>
      <c r="HP39" s="28">
        <f>'District AI'!$D$22</f>
        <v>0</v>
      </c>
      <c r="HQ39" s="108">
        <f t="shared" si="66"/>
        <v>0</v>
      </c>
      <c r="HR39" s="29" t="str">
        <f>IF('District AI'!$B$22="","",IF($HP39&gt;=$HQ39,"Pass",IF($HP39&gt;=($HQ39-'District AI'!$H$22-'District AI'!$I$22),"Pass With Exemption(s)","Fail")))</f>
        <v/>
      </c>
      <c r="HS39" s="28">
        <f>'District AI'!$F$22</f>
        <v>0</v>
      </c>
      <c r="HT39" s="108">
        <f t="shared" si="67"/>
        <v>0</v>
      </c>
      <c r="HU39" s="108">
        <f t="shared" si="68"/>
        <v>0</v>
      </c>
      <c r="HV39" s="29" t="str">
        <f>IF('District AI'!$B$22="","",IF($HS39&gt;=$HT39,"Pass",IF($HS39&gt;=($HT39-(('District AI'!$H$22-'District AI'!$I$22)/$HU39)),"Pass With Exemption(s)","Fail")))</f>
        <v/>
      </c>
      <c r="HW39" s="28">
        <f>'District AI'!$H$22+'District AI'!$I$22</f>
        <v>0</v>
      </c>
      <c r="HX39" s="28">
        <f>'District AI'!$O$22</f>
        <v>0</v>
      </c>
      <c r="HY39" s="108">
        <f t="shared" si="69"/>
        <v>0</v>
      </c>
      <c r="HZ39" s="29" t="str">
        <f>IF('District AI'!$B$22="","",IF($HX39&gt;=$HY39,"Pass",IF($HX39&gt;=($HY39-'District AI'!$R$22-'District AI'!$S$22),"Pass With Exemption(s)","Fail")))</f>
        <v/>
      </c>
      <c r="IA39" s="28">
        <f>'District AI'!$P$22</f>
        <v>0</v>
      </c>
      <c r="IB39" s="108">
        <f t="shared" si="70"/>
        <v>0</v>
      </c>
      <c r="IC39" s="29" t="str">
        <f>IF('District AI'!$B$22="","",IF($IA39&gt;=$IB39,"Pass",IF($IA39&gt;=($IB39-(('District AI'!$R$22-'District AI'!$S$22)/$IF39)),"Pass With Exemption(s)","Fail")))</f>
        <v/>
      </c>
      <c r="ID39" s="28">
        <f>'District AI'!$R$22+'District AI'!$S$22</f>
        <v>0</v>
      </c>
      <c r="IE39" s="28">
        <f>'District AI'!$E$22</f>
        <v>0</v>
      </c>
      <c r="IF39" s="108">
        <f t="shared" si="71"/>
        <v>0</v>
      </c>
      <c r="IG39" s="28">
        <f>'District AI'!$X$22</f>
        <v>0</v>
      </c>
      <c r="II39" s="28">
        <f>'District AI'!$D$23</f>
        <v>0</v>
      </c>
      <c r="IJ39" s="108">
        <f t="shared" si="72"/>
        <v>0</v>
      </c>
      <c r="IK39" s="29" t="str">
        <f>IF('District AI'!$B$23="","",IF($II39&gt;=$IJ39,"Pass",IF($II39&gt;=($IJ39-'District AI'!$H$23-'District AI'!$I$23),"Pass With Exemption(s)","Fail")))</f>
        <v/>
      </c>
      <c r="IL39" s="28">
        <f>'District AI'!$F$23</f>
        <v>0</v>
      </c>
      <c r="IM39" s="108">
        <f t="shared" si="73"/>
        <v>0</v>
      </c>
      <c r="IN39" s="108">
        <f t="shared" si="74"/>
        <v>0</v>
      </c>
      <c r="IO39" s="29" t="str">
        <f>IF('District AI'!$B$23="","",IF($IL39&gt;=$IM39,"Pass",IF($IL39&gt;=($IM39-(('District AI'!$H$23-'District AI'!$I$23)/$IN39)),"Pass With Exemption(s)","Fail")))</f>
        <v/>
      </c>
      <c r="IP39" s="28">
        <f>'District AI'!$H$23+'District AI'!$I$23</f>
        <v>0</v>
      </c>
      <c r="IQ39" s="28">
        <f>'District AI'!$O$23</f>
        <v>0</v>
      </c>
      <c r="IR39" s="108">
        <f t="shared" si="75"/>
        <v>0</v>
      </c>
      <c r="IS39" s="29" t="str">
        <f>IF('District AI'!$B$23="","",IF($IQ39&gt;=$IR39,"Pass",IF($IQ39&gt;=($IR39-'District AI'!$R$23-'District AI'!$S$23),"Pass With Exemption(s)","Fail")))</f>
        <v/>
      </c>
      <c r="IT39" s="28">
        <f>'District AI'!$P$23</f>
        <v>0</v>
      </c>
      <c r="IU39" s="108">
        <f t="shared" si="76"/>
        <v>0</v>
      </c>
      <c r="IV39" s="29" t="str">
        <f>IF('District AI'!$B$23="","",IF($IT39&gt;=$IU39,"Pass",IF($IT39&gt;=($IU39-(('District AI'!$R$23-'District AI'!$S$23)/$IY39)),"Pass With Exemption(s)","Fail")))</f>
        <v/>
      </c>
      <c r="IW39" s="28">
        <f>'District AI'!$R$23+'District AI'!$S$23</f>
        <v>0</v>
      </c>
      <c r="IX39" s="28">
        <f>'District AI'!$E$23</f>
        <v>0</v>
      </c>
      <c r="IY39" s="108">
        <f t="shared" si="77"/>
        <v>0</v>
      </c>
      <c r="IZ39" s="28">
        <f>'District AI'!$X$23</f>
        <v>0</v>
      </c>
      <c r="JB39" s="28">
        <f>'District AI'!$D$24</f>
        <v>0</v>
      </c>
      <c r="JC39" s="108">
        <f t="shared" si="78"/>
        <v>0</v>
      </c>
      <c r="JD39" s="29" t="str">
        <f>IF('District AI'!$B$24="","",IF($JB39&gt;=$JC39,"Pass",IF($JB39&gt;=($JB39-'District AI'!$H$24-'District AI'!$I$24),"Pass With Exemption(s)","Fail")))</f>
        <v/>
      </c>
      <c r="JE39" s="28">
        <f>'District AI'!$F$24</f>
        <v>0</v>
      </c>
      <c r="JF39" s="108">
        <f t="shared" si="79"/>
        <v>0</v>
      </c>
      <c r="JG39" s="108">
        <f t="shared" si="80"/>
        <v>0</v>
      </c>
      <c r="JH39" s="29" t="str">
        <f>IF('District AI'!$B$24="","",IF($JE39&gt;=$JF39,"Pass",IF($JE39&gt;=($JF39-(('District AI'!$H$24-'District AI'!$I$24)/$JG39)),"Pass With Exemption(s)","Fail")))</f>
        <v/>
      </c>
      <c r="JI39" s="28">
        <f>'District AI'!$H$24+'District AI'!$I$24</f>
        <v>0</v>
      </c>
      <c r="JJ39" s="28">
        <f>'District AI'!$O$24</f>
        <v>0</v>
      </c>
      <c r="JK39" s="108">
        <f t="shared" si="81"/>
        <v>0</v>
      </c>
      <c r="JL39" s="29" t="str">
        <f>IF('District AI'!$B$24="","",IF($JJ39&gt;=$JK39,"Pass",IF($JJ39&gt;=($JK39-'District AI'!$R$24-'District AI'!$S$24),"Pass With Exemption(s)","Fail")))</f>
        <v/>
      </c>
      <c r="JM39" s="28">
        <f>'District AI'!$P$24</f>
        <v>0</v>
      </c>
      <c r="JN39" s="108">
        <f t="shared" si="82"/>
        <v>0</v>
      </c>
      <c r="JO39" s="29" t="str">
        <f>IF('District AI'!$B$24="","",IF($JM39&gt;=$JN39,"Pass",IF($JM39&gt;=($JN39-(('District AI'!$R$24-'District AI'!$S$24)/$JR39)),"Pass With Exemption(s)","Fail")))</f>
        <v/>
      </c>
      <c r="JP39" s="28">
        <f>'District AI'!$R$24+'District AI'!$S$24</f>
        <v>0</v>
      </c>
      <c r="JQ39" s="28">
        <f>'District AI'!$E$24</f>
        <v>0</v>
      </c>
      <c r="JR39" s="108">
        <f t="shared" si="83"/>
        <v>0</v>
      </c>
      <c r="JS39" s="28">
        <f>'District AI'!$X$24</f>
        <v>0</v>
      </c>
      <c r="JU39" s="28">
        <f>'District AI'!$D$25</f>
        <v>0</v>
      </c>
      <c r="JV39" s="108">
        <f t="shared" si="84"/>
        <v>0</v>
      </c>
      <c r="JW39" s="29" t="str">
        <f>IF('District AI'!$B$25="","",IF($JU39&gt;=$JV39,"Pass",IF($JU39&gt;=($JV39-'District AI'!$H$25-'District AI'!$I$25),"Pass With Exemption(s)","Fail")))</f>
        <v/>
      </c>
      <c r="JX39" s="28">
        <f>'District AI'!$F$25</f>
        <v>0</v>
      </c>
      <c r="JY39" s="108">
        <f t="shared" si="85"/>
        <v>0</v>
      </c>
      <c r="JZ39" s="108">
        <f t="shared" si="86"/>
        <v>0</v>
      </c>
      <c r="KA39" s="29" t="str">
        <f>IF('District AI'!$B$25="","",IF($JX39&gt;=$JY39,"Pass",IF($JX39&gt;=($JY39-(('District AI'!$H$25-'District AI'!$I$25)/$JZ39)),"Pass With Exemption(s)","Fail")))</f>
        <v/>
      </c>
      <c r="KB39" s="28">
        <f>'District AI'!$H$25+'District AI'!$I$25</f>
        <v>0</v>
      </c>
      <c r="KC39" s="28">
        <f>'District AI'!$O$25</f>
        <v>0</v>
      </c>
      <c r="KD39" s="108">
        <f t="shared" si="87"/>
        <v>0</v>
      </c>
      <c r="KE39" s="29" t="str">
        <f>IF('District AI'!$B$25="","",IF($KC39&gt;=$KD39,"Pass",IF($KC39&gt;=($KD39-'District AI'!$R$25-'District AI'!$S$25),"Pass With Exemption(s)","Fail")))</f>
        <v/>
      </c>
      <c r="KF39" s="28">
        <f>'District AI'!$P$25</f>
        <v>0</v>
      </c>
      <c r="KG39" s="108">
        <f t="shared" si="88"/>
        <v>0</v>
      </c>
      <c r="KH39" s="29" t="str">
        <f>IF('District AI'!$B$25="","",IF($KF39&gt;=$KG39,"Pass",IF($KF39&gt;=($KG39-(('District AI'!$R$25-'District AI'!$S$25)/$KK39)),"Pass With Exemption(s)","Fail")))</f>
        <v/>
      </c>
      <c r="KI39" s="28">
        <f>'District AI'!$R$25+'District AI'!$S$25</f>
        <v>0</v>
      </c>
      <c r="KJ39" s="28">
        <f>'District AI'!$E$25</f>
        <v>0</v>
      </c>
      <c r="KK39" s="108">
        <f t="shared" si="89"/>
        <v>0</v>
      </c>
      <c r="KL39" s="28">
        <f>'District AI'!$X$25</f>
        <v>0</v>
      </c>
    </row>
    <row r="40" spans="1:298" x14ac:dyDescent="0.3">
      <c r="A40" s="30">
        <f>'District AJ'!$B$3</f>
        <v>0</v>
      </c>
      <c r="B40" s="28">
        <f>'District AJ'!$D$10</f>
        <v>0</v>
      </c>
      <c r="C40" s="29" t="str">
        <f>IF('District AJ'!$B$10="","",IF('District AJ'!$H$10&gt;0,"Pass With Exemption(s)","Pass"))</f>
        <v/>
      </c>
      <c r="D40" s="28">
        <f>'District AJ'!$F$10</f>
        <v>0</v>
      </c>
      <c r="E40" s="29" t="str">
        <f>IF('District AJ'!$B$10="","",IF('District AJ'!$H$10&gt;0,"Pass With Exemption(s)","Pass"))</f>
        <v/>
      </c>
      <c r="F40" s="28">
        <f>'District AJ'!$H$10+'District AJ'!$I$10</f>
        <v>0</v>
      </c>
      <c r="G40" s="28">
        <f>'District AJ'!$O$10</f>
        <v>0</v>
      </c>
      <c r="H40" s="29" t="str">
        <f>IF('District AJ'!$B$10="","",IF('District AJ'!$R$10&gt;0,"Pass With Exemption(s)","Pass"))</f>
        <v/>
      </c>
      <c r="I40" s="28">
        <f>'District AJ'!$P$10</f>
        <v>0</v>
      </c>
      <c r="J40" s="29" t="str">
        <f>IF('District AJ'!$B$10="","",IF('District AJ'!$R$10&gt;0,"Pass With Exemption(s)","Pass"))</f>
        <v/>
      </c>
      <c r="K40" s="28">
        <f>'District AJ'!$R$10+'District AJ'!$S$10</f>
        <v>0</v>
      </c>
      <c r="L40" s="28">
        <f>'District AJ'!$E$10</f>
        <v>0</v>
      </c>
      <c r="M40" s="28">
        <f>'District AJ'!$X$10</f>
        <v>0</v>
      </c>
      <c r="O40" s="28">
        <f>'District AJ'!$D$11</f>
        <v>0</v>
      </c>
      <c r="P40" s="108">
        <f t="shared" si="1"/>
        <v>0</v>
      </c>
      <c r="Q40" s="29" t="str">
        <f>IF('District AJ'!$B$11="","",IF($O40&gt;=$P40,"Pass",IF($O40&gt;=($P40-'District AJ'!$H$11-'District AJ'!$I$11),"Pass With Exemption(s)","Fail")))</f>
        <v/>
      </c>
      <c r="R40" s="28">
        <f>'District AJ'!$F$11</f>
        <v>0</v>
      </c>
      <c r="S40" s="108">
        <f t="shared" si="2"/>
        <v>0</v>
      </c>
      <c r="T40" s="108">
        <f t="shared" si="3"/>
        <v>0</v>
      </c>
      <c r="U40" s="29" t="str">
        <f>IF('District AJ'!$B$11="","",IF($R40&gt;=$S40,"Pass",IF($R40&gt;=($S40-(('District AJ'!$H$11-'District AJ'!$I$11)/$T40)),"Pass With Exemption(s)","Fail")))</f>
        <v/>
      </c>
      <c r="V40" s="28">
        <f>'District AJ'!$H$11+'District AJ'!$I$11</f>
        <v>0</v>
      </c>
      <c r="W40" s="28">
        <f>'District AJ'!$O$11</f>
        <v>0</v>
      </c>
      <c r="X40" s="108">
        <f t="shared" si="4"/>
        <v>0</v>
      </c>
      <c r="Y40" s="29" t="str">
        <f>IF('District AJ'!$B$11="","",IF($W40&gt;=$X40,"Pass",IF($W40&gt;=($X40-'District AJ'!$R$11-'District AJ'!$S$11),"Pass With Exemption(s)","Fail")))</f>
        <v/>
      </c>
      <c r="Z40" s="28">
        <f>'District AJ'!$P$11</f>
        <v>0</v>
      </c>
      <c r="AA40" s="108">
        <f t="shared" si="5"/>
        <v>0</v>
      </c>
      <c r="AB40" s="29" t="str">
        <f>IF('District AJ'!$B$11="","",IF($Z40&gt;=$AA40,"Pass",IF($Z40&gt;=($AA40-(('District AJ'!$R$11-'District AJ'!$S$11)/$AE40)),"Pass With Exemption(s)","Fail")))</f>
        <v/>
      </c>
      <c r="AC40" s="28">
        <f>'District AJ'!$R$11+'District AJ'!$S$11</f>
        <v>0</v>
      </c>
      <c r="AD40" s="28">
        <f>'District AJ'!$E$11</f>
        <v>0</v>
      </c>
      <c r="AE40" s="108">
        <f t="shared" si="6"/>
        <v>0</v>
      </c>
      <c r="AF40" s="28">
        <f>'District AJ'!$X$11</f>
        <v>0</v>
      </c>
      <c r="AH40" s="28">
        <f>'District AJ'!$D$12</f>
        <v>0</v>
      </c>
      <c r="AI40" s="108">
        <f t="shared" si="7"/>
        <v>0</v>
      </c>
      <c r="AJ40" s="29" t="str">
        <f>IF('District AJ'!$B$12="","",IF($AH40&gt;=$AI40,"Pass",IF($AH40&gt;=($AI40-'District AJ'!$H$12-'District AJ'!$I$12),"Pass With Exemption(s)","Fail")))</f>
        <v/>
      </c>
      <c r="AK40" s="28">
        <f>'District AJ'!$F$12</f>
        <v>0</v>
      </c>
      <c r="AL40" s="108">
        <f t="shared" si="8"/>
        <v>0</v>
      </c>
      <c r="AM40" s="108">
        <f t="shared" si="9"/>
        <v>0</v>
      </c>
      <c r="AN40" s="29" t="str">
        <f>IF('District AJ'!$B$12="","",IF($AK40&gt;=$AL40,"Pass",IF($AK40&gt;=($AL40-(('District AJ'!$H$12-'District AJ'!$I$12)/$AM40)),"Pass With Exemption(s)","Fail")))</f>
        <v/>
      </c>
      <c r="AO40" s="28">
        <f>'District AJ'!$H$12+'District AJ'!$I$12</f>
        <v>0</v>
      </c>
      <c r="AP40" s="28">
        <f>'District AJ'!$O$12</f>
        <v>0</v>
      </c>
      <c r="AQ40" s="108">
        <f t="shared" si="10"/>
        <v>0</v>
      </c>
      <c r="AR40" s="29" t="str">
        <f>IF('District AJ'!$B$12="","",IF($AP40&gt;=$AQ40,"Pass",IF($AP40&gt;=($AQ40-'District AJ'!$R$12-'District AJ'!$S$12),"Pass With Exemption(s)","Fail")))</f>
        <v/>
      </c>
      <c r="AS40" s="28">
        <f>'District AJ'!$P$12</f>
        <v>0</v>
      </c>
      <c r="AT40" s="108">
        <f t="shared" si="11"/>
        <v>0</v>
      </c>
      <c r="AU40" s="29" t="str">
        <f>IF('District AJ'!$B$12="","",IF($AS40&gt;=$AT40,"Pass",IF($AS40&gt;=($AT40-(('District AJ'!$R$12-'District AJ'!$S$12)/$AX40)),"Pass With Exemption(s)","Fail")))</f>
        <v/>
      </c>
      <c r="AV40" s="28">
        <f>'District AJ'!$R$12+'District AJ'!$S$12</f>
        <v>0</v>
      </c>
      <c r="AW40" s="28">
        <f>'District AJ'!$E$12</f>
        <v>0</v>
      </c>
      <c r="AX40" s="108">
        <f t="shared" si="12"/>
        <v>0</v>
      </c>
      <c r="AY40" s="28">
        <f>'District AJ'!$X$12</f>
        <v>0</v>
      </c>
      <c r="BA40" s="28">
        <f>'District AJ'!$D$13</f>
        <v>0</v>
      </c>
      <c r="BB40" s="108">
        <f t="shared" si="13"/>
        <v>0</v>
      </c>
      <c r="BC40" s="29" t="str">
        <f>IF('District AJ'!$B$13="","",IF($BA40&gt;=$BB40,"Pass",IF($BA40&gt;=($BB40-'District AJ'!$H$13-'District AJ'!$I$13),"Pass With Exemption(s)","Fail")))</f>
        <v/>
      </c>
      <c r="BD40" s="28">
        <f>'District AJ'!$F$13</f>
        <v>0</v>
      </c>
      <c r="BE40" s="108">
        <f t="shared" si="14"/>
        <v>0</v>
      </c>
      <c r="BF40" s="108">
        <f t="shared" si="15"/>
        <v>0</v>
      </c>
      <c r="BG40" s="29" t="str">
        <f>IF('District AJ'!$B$13="","",IF($BD40&gt;=$BE40,"Pass",IF($BD40&gt;=($BE40-(('District AJ'!$H$13-'District AJ'!$I$13)/$BF40)),"Pass With Exemption(s)","Fail")))</f>
        <v/>
      </c>
      <c r="BH40" s="28">
        <f>'District AJ'!$H$13+'District AJ'!$I$13</f>
        <v>0</v>
      </c>
      <c r="BI40" s="28">
        <f>'District AJ'!$O$13</f>
        <v>0</v>
      </c>
      <c r="BJ40" s="108">
        <f t="shared" si="16"/>
        <v>0</v>
      </c>
      <c r="BK40" s="29" t="str">
        <f>IF('District AJ'!$B$13="","",IF($BI40&gt;=$BJ40,"Pass",IF($BI40&gt;=($BJ40-'District AJ'!$R$13-'District AJ'!$S$13),"Pass With Exemption(s)","Fail")))</f>
        <v/>
      </c>
      <c r="BL40" s="28">
        <f>'District AJ'!$P$13</f>
        <v>0</v>
      </c>
      <c r="BM40" s="108">
        <f t="shared" si="17"/>
        <v>0</v>
      </c>
      <c r="BN40" s="29" t="str">
        <f>IF('District AJ'!$B$13="","",IF($BL40&gt;=$BM40,"Pass",IF($BL40&gt;=($BM40-(('District AJ'!$R$13-'District AJ'!$S$13)/$BQ40)),"Pass With Exemption(s)","Fail")))</f>
        <v/>
      </c>
      <c r="BO40" s="28">
        <f>'District AJ'!$R$13+'District AJ'!$S$13</f>
        <v>0</v>
      </c>
      <c r="BP40" s="28">
        <f>'District AJ'!$E$13</f>
        <v>0</v>
      </c>
      <c r="BQ40" s="108">
        <f t="shared" si="18"/>
        <v>0</v>
      </c>
      <c r="BR40" s="28">
        <f>'District AJ'!$X$13</f>
        <v>0</v>
      </c>
      <c r="BT40" s="28">
        <f>'District AJ'!$D$14</f>
        <v>0</v>
      </c>
      <c r="BU40" s="108">
        <f t="shared" si="19"/>
        <v>0</v>
      </c>
      <c r="BV40" s="29" t="str">
        <f>IF('District AJ'!$B$14="","",IF($BT40&gt;=$BU40,"Pass",IF($BT40&gt;=($BU40-'District AJ'!$H$14-'District AJ'!$I$14),"Pass With Exemption(s)","Fail")))</f>
        <v/>
      </c>
      <c r="BW40" s="28">
        <f>'District AJ'!$F$14</f>
        <v>0</v>
      </c>
      <c r="BX40" s="108">
        <f t="shared" si="20"/>
        <v>0</v>
      </c>
      <c r="BY40" s="108">
        <f t="shared" si="21"/>
        <v>0</v>
      </c>
      <c r="BZ40" s="29" t="str">
        <f>IF('District AJ'!$B$14="","",IF($BW40&gt;=$BX40,"Pass",IF($BW40&gt;=($BX40-(('District AJ'!$H$14-'District AJ'!$I$14)/$BY40)),"Pass With Exemption(s)","Fail")))</f>
        <v/>
      </c>
      <c r="CA40" s="28">
        <f>'District AJ'!$H$14+'District AJ'!$I$14</f>
        <v>0</v>
      </c>
      <c r="CB40" s="28">
        <f>'District AJ'!$O$14</f>
        <v>0</v>
      </c>
      <c r="CC40" s="108">
        <f t="shared" si="22"/>
        <v>0</v>
      </c>
      <c r="CD40" s="29" t="str">
        <f>IF('District AJ'!$B$14="","",IF($CB40&gt;=$CC40,"Pass",IF($CB40&gt;=($CC40-'District AJ'!$R$14-'District AJ'!$S$14),"Pass With Exemption(s)","Fail")))</f>
        <v/>
      </c>
      <c r="CE40" s="28">
        <f>'District AJ'!$P$14</f>
        <v>0</v>
      </c>
      <c r="CF40" s="108">
        <f t="shared" si="23"/>
        <v>0</v>
      </c>
      <c r="CG40" s="29" t="str">
        <f>IF('District AJ'!$B$14="","",IF($CE40&gt;=$CF40,"Pass",IF($CE40&gt;=($CF40-(('District AJ'!$R$14-'District AJ'!$S$14)/$CJ40)),"Pass With Exemption(s)","Fail")))</f>
        <v/>
      </c>
      <c r="CH40" s="28">
        <f>'District AJ'!$R$14+'District AJ'!$S$14</f>
        <v>0</v>
      </c>
      <c r="CI40" s="28">
        <f>'District AJ'!$E$14</f>
        <v>0</v>
      </c>
      <c r="CJ40" s="108">
        <f t="shared" si="24"/>
        <v>0</v>
      </c>
      <c r="CK40" s="28">
        <f>'District AJ'!$X$14</f>
        <v>0</v>
      </c>
      <c r="CM40" s="28">
        <f>'District AJ'!$D$15</f>
        <v>0</v>
      </c>
      <c r="CN40" s="108">
        <f t="shared" si="25"/>
        <v>0</v>
      </c>
      <c r="CO40" s="29" t="str">
        <f>IF('District AJ'!$B$15="","",IF($CM40&gt;=$CN40,"Pass",IF($CM40&gt;=($CN40-'District AJ'!$H$15-'District AJ'!$I$15),"Pass With Exemption(s)","Fail")))</f>
        <v/>
      </c>
      <c r="CP40" s="28">
        <f>'District AJ'!$F$15</f>
        <v>0</v>
      </c>
      <c r="CQ40" s="108">
        <f t="shared" si="26"/>
        <v>0</v>
      </c>
      <c r="CR40" s="108">
        <f t="shared" si="27"/>
        <v>0</v>
      </c>
      <c r="CS40" s="29" t="str">
        <f>IF('District AJ'!$B$15="","",IF($CP40&gt;=$CQ40,"Pass",IF($CP40&gt;=($CQ40-(('District AJ'!$H$15-'District AJ'!$I$15)/$CR40)),"Pass With Exemption(s)","Fail")))</f>
        <v/>
      </c>
      <c r="CT40" s="28">
        <f>'District AJ'!$H$15+'District AJ'!$I$15</f>
        <v>0</v>
      </c>
      <c r="CU40" s="28">
        <f>'District AJ'!$O$15</f>
        <v>0</v>
      </c>
      <c r="CV40" s="108">
        <f t="shared" si="28"/>
        <v>0</v>
      </c>
      <c r="CW40" s="29" t="str">
        <f>IF('District AJ'!$B$15="","",IF($CU40&gt;=$CV40,"Pass",IF($CU40&gt;=($CV40-'District AJ'!$R$15-'District AJ'!$S$15),"Pass With Exemption(s)","Fail")))</f>
        <v/>
      </c>
      <c r="CX40" s="28">
        <f>'District AJ'!$P$15</f>
        <v>0</v>
      </c>
      <c r="CY40" s="108">
        <f t="shared" si="29"/>
        <v>0</v>
      </c>
      <c r="CZ40" s="29" t="str">
        <f>IF('District AJ'!$B$15="","",IF($CX40&gt;=$CY40,"Pass",IF($CX40&gt;=($CY40-(('District AJ'!$R$15-'District AJ'!$S$15)/$DC40)),"Pass With Exemption(s)","Fail")))</f>
        <v/>
      </c>
      <c r="DA40" s="28">
        <f>'District AJ'!$R$15+'District AJ'!$S$15</f>
        <v>0</v>
      </c>
      <c r="DB40" s="28">
        <f>'District AJ'!$E$15</f>
        <v>0</v>
      </c>
      <c r="DC40" s="108">
        <f t="shared" si="30"/>
        <v>0</v>
      </c>
      <c r="DD40" s="28">
        <f>'District AJ'!$X$15</f>
        <v>0</v>
      </c>
      <c r="DF40" s="28">
        <f>'District AJ'!$D$16</f>
        <v>0</v>
      </c>
      <c r="DG40" s="108">
        <f t="shared" si="31"/>
        <v>0</v>
      </c>
      <c r="DH40" s="29" t="str">
        <f>IF('District AJ'!$B$16="","",IF($DF40&gt;=$DG40,"Pass",IF($DF40&gt;=($DG40-'District AJ'!$H$16-'District AJ'!$I$16),"Pass With Exemption(s)","Fail")))</f>
        <v/>
      </c>
      <c r="DI40" s="28">
        <f>'District AJ'!$F$16</f>
        <v>0</v>
      </c>
      <c r="DJ40" s="108">
        <f t="shared" si="32"/>
        <v>0</v>
      </c>
      <c r="DK40" s="108">
        <f t="shared" si="33"/>
        <v>0</v>
      </c>
      <c r="DL40" s="29" t="str">
        <f>IF('District AJ'!$B$16="","",IF($DI40&gt;=$DJ40,"Pass",IF($DI40&gt;=($DJ40-(('District AJ'!$H$16-'District AJ'!$I$16)/$DK40)),"Pass With Exemption(s)","Fail")))</f>
        <v/>
      </c>
      <c r="DM40" s="28">
        <f>'District AJ'!$H$16+'District AJ'!$I$16</f>
        <v>0</v>
      </c>
      <c r="DN40" s="28">
        <f>'District AJ'!$O$16</f>
        <v>0</v>
      </c>
      <c r="DO40" s="108">
        <f t="shared" si="34"/>
        <v>0</v>
      </c>
      <c r="DP40" s="29" t="str">
        <f>IF('District AJ'!$B$16="","",IF($DN40&gt;=$DO40,"Pass",IF($DN40&gt;=($DO40-'District AJ'!$R$16-'District AJ'!$S$16),"Pass With Exemption(s)","Fail")))</f>
        <v/>
      </c>
      <c r="DQ40" s="28">
        <f>'District AJ'!$P$16</f>
        <v>0</v>
      </c>
      <c r="DR40" s="108">
        <f t="shared" si="35"/>
        <v>0</v>
      </c>
      <c r="DS40" s="29" t="str">
        <f>IF('District AJ'!$B$16="","",IF($DQ40&gt;=$DR40,"Pass",IF($DQ40&gt;=($DR40-(('District AJ'!$R$16-'District AJ'!$S$16)/$DV40)),"Pass With Exemption(s)","Fail")))</f>
        <v/>
      </c>
      <c r="DT40" s="28">
        <f>'District AJ'!$R$16+'District AJ'!$S$16</f>
        <v>0</v>
      </c>
      <c r="DU40" s="28">
        <f>'District AJ'!$E$16</f>
        <v>0</v>
      </c>
      <c r="DV40" s="108">
        <f t="shared" si="36"/>
        <v>0</v>
      </c>
      <c r="DW40" s="28">
        <f>'District AJ'!$X$16</f>
        <v>0</v>
      </c>
      <c r="DY40" s="28">
        <f>'District AJ'!$D$17</f>
        <v>0</v>
      </c>
      <c r="DZ40" s="108">
        <f t="shared" si="37"/>
        <v>0</v>
      </c>
      <c r="EA40" s="29" t="str">
        <f>IF('District AJ'!$B$17="","",IF($DY40&gt;=$DZ40,"Pass",IF($DY40&gt;=($DZ40-'District AJ'!$H$17-'District AJ'!$I$17),"Pass With Exemption(s)","Fail")))</f>
        <v/>
      </c>
      <c r="EB40" s="28">
        <f>'District AJ'!$F$17</f>
        <v>0</v>
      </c>
      <c r="EC40" s="108">
        <f t="shared" si="38"/>
        <v>0</v>
      </c>
      <c r="ED40" s="108">
        <f t="shared" si="39"/>
        <v>0</v>
      </c>
      <c r="EE40" s="29" t="str">
        <f>IF('District AJ'!$B$17="","",IF($EB40&gt;=$EC40,"Pass",IF($EB40&gt;=($EC40-(('District AJ'!$H$17-'District AJ'!$I$17)/$ED40)),"Pass With Exemption(s)","Fail")))</f>
        <v/>
      </c>
      <c r="EF40" s="28">
        <f>'District AJ'!$H$17+'District AJ'!$I$17</f>
        <v>0</v>
      </c>
      <c r="EG40" s="28">
        <f>'District AJ'!$O$17</f>
        <v>0</v>
      </c>
      <c r="EH40" s="108">
        <f t="shared" si="40"/>
        <v>0</v>
      </c>
      <c r="EI40" s="29" t="str">
        <f>IF('District AJ'!$B$17="","",IF($EG40&gt;=$EH40,"Pass",IF($EG40&gt;=($EH40-'District AJ'!$R$17-'District AJ'!$S$17),"Pass With Exemption(s)","Fail")))</f>
        <v/>
      </c>
      <c r="EJ40" s="28">
        <f>'District AJ'!$P$17</f>
        <v>0</v>
      </c>
      <c r="EK40" s="108">
        <f t="shared" si="41"/>
        <v>0</v>
      </c>
      <c r="EL40" s="29" t="str">
        <f>IF('District AJ'!$B$17="","",IF($EJ40&gt;=$EK40,"Pass",IF($EJ40&gt;=($EK40-(('District AJ'!$R$17-'District AJ'!$S$17)/$EO40)),"Pass With Exemption(s)","Fail")))</f>
        <v/>
      </c>
      <c r="EM40" s="28">
        <f>'District AJ'!$R$17+'District AJ'!$S$17</f>
        <v>0</v>
      </c>
      <c r="EN40" s="28">
        <f>'District AJ'!$E$17</f>
        <v>0</v>
      </c>
      <c r="EO40" s="108">
        <f t="shared" si="42"/>
        <v>0</v>
      </c>
      <c r="EP40" s="28">
        <f>'District AJ'!$X$17</f>
        <v>0</v>
      </c>
      <c r="ER40" s="28">
        <f>'District AJ'!$D$18</f>
        <v>0</v>
      </c>
      <c r="ES40" s="108">
        <f t="shared" si="43"/>
        <v>0</v>
      </c>
      <c r="ET40" s="29" t="str">
        <f>IF('District AJ'!$B$18="","",IF($ER40&gt;=$ES40,"Pass",IF($ER40&gt;=($ES40-'District AJ'!$H$18-'District AJ'!$I$18),"Pass With Exemption(s)","Fail")))</f>
        <v/>
      </c>
      <c r="EU40" s="28">
        <f>'District AJ'!$F$18</f>
        <v>0</v>
      </c>
      <c r="EV40" s="108">
        <f t="shared" si="44"/>
        <v>0</v>
      </c>
      <c r="EW40" s="108">
        <f t="shared" si="45"/>
        <v>0</v>
      </c>
      <c r="EX40" s="29" t="str">
        <f>IF('District AJ'!$B$18="","",IF($EU40&gt;=$EV40,"Pass",IF($EU40&gt;=($EV40-(('District AJ'!$H$18-'District AJ'!$I$18)/$EW40)),"Pass With Exemption(s)","Fail")))</f>
        <v/>
      </c>
      <c r="EY40" s="28">
        <f>'District AJ'!$H$18+'District AJ'!$I$18</f>
        <v>0</v>
      </c>
      <c r="EZ40" s="28">
        <f>'District AJ'!$O$18</f>
        <v>0</v>
      </c>
      <c r="FA40" s="108">
        <f t="shared" si="46"/>
        <v>0</v>
      </c>
      <c r="FB40" s="29" t="str">
        <f>IF('District AJ'!$B$18="","",IF($EZ40&gt;=$FA40,"Pass",IF($EZ40&gt;=($FA40-'District AJ'!$R$18-'District AJ'!$S$18),"Pass With Exemption(s)","Fail")))</f>
        <v/>
      </c>
      <c r="FC40" s="28">
        <f>'District AJ'!$P$18</f>
        <v>0</v>
      </c>
      <c r="FD40" s="108">
        <f t="shared" si="47"/>
        <v>0</v>
      </c>
      <c r="FE40" s="29" t="str">
        <f>IF('District AJ'!$B$18="","",IF($FC40&gt;=$FD40,"Pass",IF($FC40&gt;=($FD40-(('District AJ'!$R$18-'District AJ'!$S$18)/$FH40)),"Pass With Exemption(s)","Fail")))</f>
        <v/>
      </c>
      <c r="FF40" s="28">
        <f>'District AJ'!$R$18+'District AJ'!$S$18</f>
        <v>0</v>
      </c>
      <c r="FG40" s="28">
        <f>'District AJ'!$E$18</f>
        <v>0</v>
      </c>
      <c r="FH40" s="108">
        <f t="shared" si="48"/>
        <v>0</v>
      </c>
      <c r="FI40" s="28">
        <f>'District AJ'!$X$18</f>
        <v>0</v>
      </c>
      <c r="FK40" s="28">
        <f>'District AJ'!$D$19</f>
        <v>0</v>
      </c>
      <c r="FL40" s="108">
        <f t="shared" si="49"/>
        <v>0</v>
      </c>
      <c r="FM40" s="29" t="str">
        <f>IF('District AJ'!$B$19="","",IF($FK40&gt;=$FL40,"Pass",IF($FK40&gt;=($FL40-'District AJ'!$H$19-'District AJ'!$I$19),"Pass With Exemption(s)","Fail")))</f>
        <v/>
      </c>
      <c r="FN40" s="28">
        <f>'District AJ'!$F$19</f>
        <v>0</v>
      </c>
      <c r="FO40" s="108">
        <f t="shared" si="50"/>
        <v>0</v>
      </c>
      <c r="FP40" s="108">
        <f t="shared" si="51"/>
        <v>0</v>
      </c>
      <c r="FQ40" s="29" t="str">
        <f>IF('District AJ'!$B$19="","",IF($FN40&gt;=$FO40,"Pass",IF($FN40&gt;=($FO40-(('District AJ'!$H$19-'District AJ'!$I$19)/$FP40)),"Pass With Exemption(s)","Fail")))</f>
        <v/>
      </c>
      <c r="FR40" s="28">
        <f>'District AJ'!$H$19+'District AJ'!$I$19</f>
        <v>0</v>
      </c>
      <c r="FS40" s="28">
        <f>'District AJ'!$O$19</f>
        <v>0</v>
      </c>
      <c r="FT40" s="108">
        <f t="shared" si="52"/>
        <v>0</v>
      </c>
      <c r="FU40" s="29" t="str">
        <f>IF('District AJ'!$B$19="","",IF($FS40&gt;=$FT40,"Pass",IF($FS40&gt;=($FT40-'District AJ'!$R$19-'District AJ'!$S$19),"Pass With Exemption(s)","Fail")))</f>
        <v/>
      </c>
      <c r="FV40" s="28">
        <f>'District AJ'!$P$19</f>
        <v>0</v>
      </c>
      <c r="FW40" s="108">
        <f t="shared" si="53"/>
        <v>0</v>
      </c>
      <c r="FX40" s="29" t="str">
        <f>IF('District AJ'!$B$19="","",IF($FV40&gt;=$FW40,"Pass",IF($FV40&gt;=($FW40-(('District AJ'!$R$19-'District AJ'!$S$19)/$GA40)),"Pass With Exemption(s)","Fail")))</f>
        <v/>
      </c>
      <c r="FY40" s="28">
        <f>'District AJ'!$R$19+'District AJ'!$S$19</f>
        <v>0</v>
      </c>
      <c r="FZ40" s="28">
        <f>'District AJ'!$E$19</f>
        <v>0</v>
      </c>
      <c r="GA40" s="108">
        <f t="shared" si="54"/>
        <v>0</v>
      </c>
      <c r="GB40" s="28">
        <f>'District AJ'!$X$19</f>
        <v>0</v>
      </c>
      <c r="GD40" s="28">
        <f>'District AJ'!$D$20</f>
        <v>0</v>
      </c>
      <c r="GE40" s="108">
        <f t="shared" si="55"/>
        <v>0</v>
      </c>
      <c r="GF40" s="29" t="str">
        <f>IF('District AJ'!$B$20="","",IF($GD40&gt;=$GE40,"Pass",IF($GD40&gt;=($GE40-'District AJ'!$H$20-'District AJ'!$I$20),"Pass With Exemption(s)","Fail")))</f>
        <v/>
      </c>
      <c r="GG40" s="28">
        <f>'District AJ'!$F$20</f>
        <v>0</v>
      </c>
      <c r="GH40" s="108">
        <f t="shared" si="56"/>
        <v>0</v>
      </c>
      <c r="GI40" s="108">
        <f t="shared" si="57"/>
        <v>0</v>
      </c>
      <c r="GJ40" s="29" t="str">
        <f>IF('District AJ'!$B$20="","",IF($GG40&gt;=$GH40,"Pass",IF($GG40&gt;=($GH40-(('District AJ'!$H$20-'District AJ'!$I$20)/$GI40)),"Pass With Exemption(s)","Fail")))</f>
        <v/>
      </c>
      <c r="GK40" s="28">
        <f>'District AJ'!$H$20+'District AJ'!$I$20</f>
        <v>0</v>
      </c>
      <c r="GL40" s="28">
        <f>'District AJ'!$O$20</f>
        <v>0</v>
      </c>
      <c r="GM40" s="108">
        <f t="shared" si="58"/>
        <v>0</v>
      </c>
      <c r="GN40" s="29" t="str">
        <f>IF('District AJ'!$B$20="","",IF($GL40&gt;=$GM40,"Pass",IF($GL40&gt;=($GM40-'District AJ'!$R$20-'District AJ'!$S$20),"Pass With Exemption(s)","Fail")))</f>
        <v/>
      </c>
      <c r="GO40" s="28">
        <f>'District AJ'!$P$20</f>
        <v>0</v>
      </c>
      <c r="GP40" s="108">
        <f t="shared" si="59"/>
        <v>0</v>
      </c>
      <c r="GQ40" s="29" t="str">
        <f>IF('District AJ'!$B$20="","",IF($GO40&gt;=$GP40,"Pass",IF($GO40&gt;=($GP40-(('District AJ'!$R$20-'District AJ'!$S$20)/$GT40)),"Pass With Exemption(s)","Fail")))</f>
        <v/>
      </c>
      <c r="GR40" s="28">
        <f>'District AJ'!$R$20+'District AJ'!$S$20</f>
        <v>0</v>
      </c>
      <c r="GS40" s="28">
        <f>'District AJ'!$E$20</f>
        <v>0</v>
      </c>
      <c r="GT40" s="108">
        <f t="shared" si="60"/>
        <v>0</v>
      </c>
      <c r="GU40" s="28">
        <f>'District AJ'!$X$20</f>
        <v>0</v>
      </c>
      <c r="GW40" s="28">
        <f>'District AJ'!$D$21</f>
        <v>0</v>
      </c>
      <c r="GX40" s="108">
        <f t="shared" si="61"/>
        <v>0</v>
      </c>
      <c r="GY40" s="29" t="str">
        <f>IF('District AJ'!$B$21="","",IF($GW40&gt;=$GX40,"Pass",IF($GW40&gt;=($GX40-'District AJ'!$H$21-'District AJ'!$I$21),"Pass With Exemption(s)","Fail")))</f>
        <v/>
      </c>
      <c r="GZ40" s="28">
        <f>'District AJ'!$F$21</f>
        <v>0</v>
      </c>
      <c r="HA40" s="108">
        <f t="shared" si="62"/>
        <v>0</v>
      </c>
      <c r="HB40" s="108">
        <f t="shared" si="90"/>
        <v>0</v>
      </c>
      <c r="HC40" s="29" t="str">
        <f>IF('District AJ'!$B$21="","",IF($GZ40&gt;=$HA40,"Pass",IF($GZ40&gt;=($HA40-(('District AJ'!$H$21-'District AJ'!$I$21)/$HB40)),"Pass With Exemption(s)","Fail")))</f>
        <v/>
      </c>
      <c r="HD40" s="28">
        <f>'District AJ'!$H$21+'District AJ'!$I$21</f>
        <v>0</v>
      </c>
      <c r="HE40" s="28">
        <f>'District AJ'!$O$21</f>
        <v>0</v>
      </c>
      <c r="HF40" s="108">
        <f t="shared" si="63"/>
        <v>0</v>
      </c>
      <c r="HG40" s="29" t="str">
        <f>IF('District AJ'!$B$21="","",IF($HE40&gt;=$HF40,"Pass",IF($HE40&gt;=($HF40-'District AJ'!$R$21-'District AJ'!$S$21),"Pass With Exemption(s)","Fail")))</f>
        <v/>
      </c>
      <c r="HH40" s="28">
        <f>'District AJ'!$P$21</f>
        <v>0</v>
      </c>
      <c r="HI40" s="108">
        <f t="shared" si="64"/>
        <v>0</v>
      </c>
      <c r="HJ40" s="29" t="str">
        <f>IF('District AJ'!$B$21="","",IF($HH40&gt;=$HI40,"Pass",IF($HH40&gt;=($HI40-(('District AJ'!$R$21-'District AJ'!$S$21)/$HM40)),"Pass With Exemption(s)","Fail")))</f>
        <v/>
      </c>
      <c r="HK40" s="28">
        <f>'District AJ'!$R$21+'District AJ'!$S$21</f>
        <v>0</v>
      </c>
      <c r="HL40" s="28">
        <f>'District AJ'!$E$21</f>
        <v>0</v>
      </c>
      <c r="HM40" s="108">
        <f t="shared" si="65"/>
        <v>0</v>
      </c>
      <c r="HN40" s="28">
        <f>'District AJ'!$X$21</f>
        <v>0</v>
      </c>
      <c r="HP40" s="28">
        <f>'District AJ'!$D$22</f>
        <v>0</v>
      </c>
      <c r="HQ40" s="108">
        <f t="shared" si="66"/>
        <v>0</v>
      </c>
      <c r="HR40" s="29" t="str">
        <f>IF('District AJ'!$B$22="","",IF($HP40&gt;=$HQ40,"Pass",IF($HP40&gt;=($HQ40-'District AJ'!$H$22-'District AJ'!$I$22),"Pass With Exemption(s)","Fail")))</f>
        <v/>
      </c>
      <c r="HS40" s="28">
        <f>'District AJ'!$F$22</f>
        <v>0</v>
      </c>
      <c r="HT40" s="108">
        <f t="shared" si="67"/>
        <v>0</v>
      </c>
      <c r="HU40" s="108">
        <f t="shared" si="68"/>
        <v>0</v>
      </c>
      <c r="HV40" s="29" t="str">
        <f>IF('District AJ'!$B$22="","",IF($HS40&gt;=$HT40,"Pass",IF($HS40&gt;=($HT40-(('District AJ'!$H$22-'District AJ'!$I$22)/$HU40)),"Pass With Exemption(s)","Fail")))</f>
        <v/>
      </c>
      <c r="HW40" s="28">
        <f>'District AJ'!$H$22+'District AJ'!$I$22</f>
        <v>0</v>
      </c>
      <c r="HX40" s="28">
        <f>'District AJ'!$O$22</f>
        <v>0</v>
      </c>
      <c r="HY40" s="108">
        <f t="shared" si="69"/>
        <v>0</v>
      </c>
      <c r="HZ40" s="29" t="str">
        <f>IF('District AJ'!$B$22="","",IF($HX40&gt;=$HY40,"Pass",IF($HX40&gt;=($HY40-'District AJ'!$R$22-'District AJ'!$S$22),"Pass With Exemption(s)","Fail")))</f>
        <v/>
      </c>
      <c r="IA40" s="28">
        <f>'District AJ'!$P$22</f>
        <v>0</v>
      </c>
      <c r="IB40" s="108">
        <f t="shared" si="70"/>
        <v>0</v>
      </c>
      <c r="IC40" s="29" t="str">
        <f>IF('District AJ'!$B$22="","",IF($IA40&gt;=$IB40,"Pass",IF($IA40&gt;=($IB40-(('District AJ'!$R$22-'District AJ'!$S$22)/$IF40)),"Pass With Exemption(s)","Fail")))</f>
        <v/>
      </c>
      <c r="ID40" s="28">
        <f>'District AJ'!$R$22+'District AJ'!$S$22</f>
        <v>0</v>
      </c>
      <c r="IE40" s="28">
        <f>'District AJ'!$E$22</f>
        <v>0</v>
      </c>
      <c r="IF40" s="108">
        <f t="shared" si="71"/>
        <v>0</v>
      </c>
      <c r="IG40" s="28">
        <f>'District AJ'!$X$22</f>
        <v>0</v>
      </c>
      <c r="II40" s="28">
        <f>'District AJ'!$D$23</f>
        <v>0</v>
      </c>
      <c r="IJ40" s="108">
        <f t="shared" si="72"/>
        <v>0</v>
      </c>
      <c r="IK40" s="29" t="str">
        <f>IF('District AJ'!$B$23="","",IF($II40&gt;=$IJ40,"Pass",IF($II40&gt;=($IJ40-'District AJ'!$H$23-'District AJ'!$I$23),"Pass With Exemption(s)","Fail")))</f>
        <v/>
      </c>
      <c r="IL40" s="28">
        <f>'District AJ'!$F$23</f>
        <v>0</v>
      </c>
      <c r="IM40" s="108">
        <f t="shared" si="73"/>
        <v>0</v>
      </c>
      <c r="IN40" s="108">
        <f t="shared" si="74"/>
        <v>0</v>
      </c>
      <c r="IO40" s="29" t="str">
        <f>IF('District AJ'!$B$23="","",IF($IL40&gt;=$IM40,"Pass",IF($IL40&gt;=($IM40-(('District AJ'!$H$23-'District AJ'!$I$23)/$IN40)),"Pass With Exemption(s)","Fail")))</f>
        <v/>
      </c>
      <c r="IP40" s="28">
        <f>'District AJ'!$H$23+'District AJ'!$I$23</f>
        <v>0</v>
      </c>
      <c r="IQ40" s="28">
        <f>'District AJ'!$O$23</f>
        <v>0</v>
      </c>
      <c r="IR40" s="108">
        <f t="shared" si="75"/>
        <v>0</v>
      </c>
      <c r="IS40" s="29" t="str">
        <f>IF('District AJ'!$B$23="","",IF($IQ40&gt;=$IR40,"Pass",IF($IQ40&gt;=($IR40-'District AJ'!$R$23-'District AJ'!$S$23),"Pass With Exemption(s)","Fail")))</f>
        <v/>
      </c>
      <c r="IT40" s="28">
        <f>'District AJ'!$P$23</f>
        <v>0</v>
      </c>
      <c r="IU40" s="108">
        <f t="shared" si="76"/>
        <v>0</v>
      </c>
      <c r="IV40" s="29" t="str">
        <f>IF('District AJ'!$B$23="","",IF($IT40&gt;=$IU40,"Pass",IF($IT40&gt;=($IU40-(('District AJ'!$R$23-'District AJ'!$S$23)/$IY40)),"Pass With Exemption(s)","Fail")))</f>
        <v/>
      </c>
      <c r="IW40" s="28">
        <f>'District AJ'!$R$23+'District AJ'!$S$23</f>
        <v>0</v>
      </c>
      <c r="IX40" s="28">
        <f>'District AJ'!$E$23</f>
        <v>0</v>
      </c>
      <c r="IY40" s="108">
        <f t="shared" si="77"/>
        <v>0</v>
      </c>
      <c r="IZ40" s="28">
        <f>'District AJ'!$X$23</f>
        <v>0</v>
      </c>
      <c r="JB40" s="28">
        <f>'District AJ'!$D$24</f>
        <v>0</v>
      </c>
      <c r="JC40" s="108">
        <f t="shared" si="78"/>
        <v>0</v>
      </c>
      <c r="JD40" s="29" t="str">
        <f>IF('District AJ'!$B$24="","",IF($JB40&gt;=$JC40,"Pass",IF($JB40&gt;=($JB40-'District AJ'!$H$24-'District AJ'!$I$24),"Pass With Exemption(s)","Fail")))</f>
        <v/>
      </c>
      <c r="JE40" s="28">
        <f>'District AJ'!$F$24</f>
        <v>0</v>
      </c>
      <c r="JF40" s="108">
        <f t="shared" si="79"/>
        <v>0</v>
      </c>
      <c r="JG40" s="108">
        <f t="shared" si="80"/>
        <v>0</v>
      </c>
      <c r="JH40" s="29" t="str">
        <f>IF('District AJ'!$B$24="","",IF($JE40&gt;=$JF40,"Pass",IF($JE40&gt;=($JF40-(('District AJ'!$H$24-'District AJ'!$I$24)/$JG40)),"Pass With Exemption(s)","Fail")))</f>
        <v/>
      </c>
      <c r="JI40" s="28">
        <f>'District AJ'!$H$24+'District AJ'!$I$24</f>
        <v>0</v>
      </c>
      <c r="JJ40" s="28">
        <f>'District AJ'!$O$24</f>
        <v>0</v>
      </c>
      <c r="JK40" s="108">
        <f t="shared" si="81"/>
        <v>0</v>
      </c>
      <c r="JL40" s="29" t="str">
        <f>IF('District AJ'!$B$24="","",IF($JJ40&gt;=$JK40,"Pass",IF($JJ40&gt;=($JK40-'District AJ'!$R$24-'District AJ'!$S$24),"Pass With Exemption(s)","Fail")))</f>
        <v/>
      </c>
      <c r="JM40" s="28">
        <f>'District AJ'!$P$24</f>
        <v>0</v>
      </c>
      <c r="JN40" s="108">
        <f t="shared" si="82"/>
        <v>0</v>
      </c>
      <c r="JO40" s="29" t="str">
        <f>IF('District AJ'!$B$24="","",IF($JM40&gt;=$JN40,"Pass",IF($JM40&gt;=($JN40-(('District AJ'!$R$24-'District AJ'!$S$24)/$JR40)),"Pass With Exemption(s)","Fail")))</f>
        <v/>
      </c>
      <c r="JP40" s="28">
        <f>'District AJ'!$R$24+'District AJ'!$S$24</f>
        <v>0</v>
      </c>
      <c r="JQ40" s="28">
        <f>'District AJ'!$E$24</f>
        <v>0</v>
      </c>
      <c r="JR40" s="108">
        <f t="shared" si="83"/>
        <v>0</v>
      </c>
      <c r="JS40" s="28">
        <f>'District AJ'!$X$24</f>
        <v>0</v>
      </c>
      <c r="JU40" s="28">
        <f>'District AJ'!$D$25</f>
        <v>0</v>
      </c>
      <c r="JV40" s="108">
        <f t="shared" si="84"/>
        <v>0</v>
      </c>
      <c r="JW40" s="29" t="str">
        <f>IF('District AJ'!$B$25="","",IF($JU40&gt;=$JV40,"Pass",IF($JU40&gt;=($JV40-'District AJ'!$H$25-'District AJ'!$I$25),"Pass With Exemption(s)","Fail")))</f>
        <v/>
      </c>
      <c r="JX40" s="28">
        <f>'District AJ'!$F$25</f>
        <v>0</v>
      </c>
      <c r="JY40" s="108">
        <f t="shared" si="85"/>
        <v>0</v>
      </c>
      <c r="JZ40" s="108">
        <f t="shared" si="86"/>
        <v>0</v>
      </c>
      <c r="KA40" s="29" t="str">
        <f>IF('District AJ'!$B$25="","",IF($JX40&gt;=$JY40,"Pass",IF($JX40&gt;=($JY40-(('District AJ'!$H$25-'District AJ'!$I$25)/$JZ40)),"Pass With Exemption(s)","Fail")))</f>
        <v/>
      </c>
      <c r="KB40" s="28">
        <f>'District AJ'!$H$25+'District AJ'!$I$25</f>
        <v>0</v>
      </c>
      <c r="KC40" s="28">
        <f>'District AJ'!$O$25</f>
        <v>0</v>
      </c>
      <c r="KD40" s="108">
        <f t="shared" si="87"/>
        <v>0</v>
      </c>
      <c r="KE40" s="29" t="str">
        <f>IF('District AJ'!$B$25="","",IF($KC40&gt;=$KD40,"Pass",IF($KC40&gt;=($KD40-'District AJ'!$R$25-'District AJ'!$S$25),"Pass With Exemption(s)","Fail")))</f>
        <v/>
      </c>
      <c r="KF40" s="28">
        <f>'District AJ'!$P$25</f>
        <v>0</v>
      </c>
      <c r="KG40" s="108">
        <f t="shared" si="88"/>
        <v>0</v>
      </c>
      <c r="KH40" s="29" t="str">
        <f>IF('District AJ'!$B$25="","",IF($KF40&gt;=$KG40,"Pass",IF($KF40&gt;=($KG40-(('District AJ'!$R$25-'District AJ'!$S$25)/$KK40)),"Pass With Exemption(s)","Fail")))</f>
        <v/>
      </c>
      <c r="KI40" s="28">
        <f>'District AJ'!$R$25+'District AJ'!$S$25</f>
        <v>0</v>
      </c>
      <c r="KJ40" s="28">
        <f>'District AJ'!$E$25</f>
        <v>0</v>
      </c>
      <c r="KK40" s="108">
        <f t="shared" si="89"/>
        <v>0</v>
      </c>
      <c r="KL40" s="28">
        <f>'District AJ'!$X$25</f>
        <v>0</v>
      </c>
    </row>
    <row r="41" spans="1:298" x14ac:dyDescent="0.3">
      <c r="A41" s="30">
        <f>'District AK'!$B$3</f>
        <v>0</v>
      </c>
      <c r="B41" s="28">
        <f>'District AK'!$D$10</f>
        <v>0</v>
      </c>
      <c r="C41" s="29" t="str">
        <f>IF('District AK'!$B$10="","",IF('District AK'!$H$10&gt;0,"Pass With Exemption(s)","Pass"))</f>
        <v/>
      </c>
      <c r="D41" s="28">
        <f>'District AK'!$F$10</f>
        <v>0</v>
      </c>
      <c r="E41" s="29" t="str">
        <f>IF('District AK'!$B$10="","",IF('District AK'!$H$10&gt;0,"Pass With Exemption(s)","Pass"))</f>
        <v/>
      </c>
      <c r="F41" s="28">
        <f>'District AK'!$H$10+'District AK'!$I$10</f>
        <v>0</v>
      </c>
      <c r="G41" s="28">
        <f>'District AK'!$O$10</f>
        <v>0</v>
      </c>
      <c r="H41" s="29" t="str">
        <f>IF('District AK'!$B$10="","",IF('District AK'!$R$10&gt;0,"Pass With Exemption(s)","Pass"))</f>
        <v/>
      </c>
      <c r="I41" s="28">
        <f>'District AK'!$P$10</f>
        <v>0</v>
      </c>
      <c r="J41" s="29" t="str">
        <f>IF('District AK'!$B$10="","",IF('District AK'!$R$10&gt;0,"Pass With Exemption(s)","Pass"))</f>
        <v/>
      </c>
      <c r="K41" s="28">
        <f>'District AK'!$R$10+'District AK'!$S$10</f>
        <v>0</v>
      </c>
      <c r="L41" s="28">
        <f>'District AK'!$E$10</f>
        <v>0</v>
      </c>
      <c r="M41" s="28">
        <f>'District AK'!$X$10</f>
        <v>0</v>
      </c>
      <c r="O41" s="28">
        <f>'District AK'!$D$11</f>
        <v>0</v>
      </c>
      <c r="P41" s="108">
        <f t="shared" si="1"/>
        <v>0</v>
      </c>
      <c r="Q41" s="29" t="str">
        <f>IF('District AK'!$B$11="","",IF($O41&gt;=$P41,"Pass",IF($O41&gt;=($P41-'District AK'!$H$11-'District AK'!$I$11),"Pass With Exemption(s)","Fail")))</f>
        <v/>
      </c>
      <c r="R41" s="28">
        <f>'District AK'!$F$11</f>
        <v>0</v>
      </c>
      <c r="S41" s="108">
        <f t="shared" si="2"/>
        <v>0</v>
      </c>
      <c r="T41" s="108">
        <f t="shared" si="3"/>
        <v>0</v>
      </c>
      <c r="U41" s="29" t="str">
        <f>IF('District AK'!$B$11="","",IF($R41&gt;=$S41,"Pass",IF($R41&gt;=($S41-(('District AK'!$H$11-'District AK'!$I$11)/$T41)),"Pass With Exemption(s)","Fail")))</f>
        <v/>
      </c>
      <c r="V41" s="28">
        <f>'District AK'!$H$11+'District AK'!$I$11</f>
        <v>0</v>
      </c>
      <c r="W41" s="28">
        <f>'District AK'!$O$11</f>
        <v>0</v>
      </c>
      <c r="X41" s="108">
        <f t="shared" si="4"/>
        <v>0</v>
      </c>
      <c r="Y41" s="29" t="str">
        <f>IF('District AK'!$B$11="","",IF($W41&gt;=$X41,"Pass",IF($W41&gt;=($X41-'District AK'!$R$11-'District AK'!$S$11),"Pass With Exemption(s)","Fail")))</f>
        <v/>
      </c>
      <c r="Z41" s="28">
        <f>'District AK'!$P$11</f>
        <v>0</v>
      </c>
      <c r="AA41" s="108">
        <f t="shared" si="5"/>
        <v>0</v>
      </c>
      <c r="AB41" s="29" t="str">
        <f>IF('District AK'!$B$11="","",IF($Z41&gt;=$AA41,"Pass",IF($Z41&gt;=($AA41-(('District AK'!$R$11-'District AK'!$S$11)/$AE41)),"Pass With Exemption(s)","Fail")))</f>
        <v/>
      </c>
      <c r="AC41" s="28">
        <f>'District AK'!$R$11+'District AK'!$S$11</f>
        <v>0</v>
      </c>
      <c r="AD41" s="28">
        <f>'District AK'!$E$11</f>
        <v>0</v>
      </c>
      <c r="AE41" s="108">
        <f t="shared" si="6"/>
        <v>0</v>
      </c>
      <c r="AF41" s="28">
        <f>'District AK'!$X$11</f>
        <v>0</v>
      </c>
      <c r="AH41" s="28">
        <f>'District AK'!$D$12</f>
        <v>0</v>
      </c>
      <c r="AI41" s="108">
        <f t="shared" si="7"/>
        <v>0</v>
      </c>
      <c r="AJ41" s="29" t="str">
        <f>IF('District AK'!$B$12="","",IF($AH41&gt;=$AI41,"Pass",IF($AH41&gt;=($AI41-'District AK'!$H$12-'District AK'!$I$12),"Pass With Exemption(s)","Fail")))</f>
        <v/>
      </c>
      <c r="AK41" s="28">
        <f>'District AK'!$F$12</f>
        <v>0</v>
      </c>
      <c r="AL41" s="108">
        <f t="shared" si="8"/>
        <v>0</v>
      </c>
      <c r="AM41" s="108">
        <f t="shared" si="9"/>
        <v>0</v>
      </c>
      <c r="AN41" s="29" t="str">
        <f>IF('District AK'!$B$12="","",IF($AK41&gt;=$AL41,"Pass",IF($AK41&gt;=($AL41-(('District AK'!$H$12-'District AK'!$I$12)/$AM41)),"Pass With Exemption(s)","Fail")))</f>
        <v/>
      </c>
      <c r="AO41" s="28">
        <f>'District AK'!$H$12+'District AK'!$I$12</f>
        <v>0</v>
      </c>
      <c r="AP41" s="28">
        <f>'District AK'!$O$12</f>
        <v>0</v>
      </c>
      <c r="AQ41" s="108">
        <f t="shared" si="10"/>
        <v>0</v>
      </c>
      <c r="AR41" s="29" t="str">
        <f>IF('District AK'!$B$12="","",IF($AP41&gt;=$AQ41,"Pass",IF($AP41&gt;=($AQ41-'District AK'!$R$12-'District AK'!$S$12),"Pass With Exemption(s)","Fail")))</f>
        <v/>
      </c>
      <c r="AS41" s="28">
        <f>'District AK'!$P$12</f>
        <v>0</v>
      </c>
      <c r="AT41" s="108">
        <f t="shared" si="11"/>
        <v>0</v>
      </c>
      <c r="AU41" s="29" t="str">
        <f>IF('District AK'!$B$12="","",IF($AS41&gt;=$AT41,"Pass",IF($AS41&gt;=($AT41-(('District AK'!$R$12-'District AK'!$S$12)/$AX41)),"Pass With Exemption(s)","Fail")))</f>
        <v/>
      </c>
      <c r="AV41" s="28">
        <f>'District AK'!$R$12+'District AK'!$S$12</f>
        <v>0</v>
      </c>
      <c r="AW41" s="28">
        <f>'District AK'!$E$12</f>
        <v>0</v>
      </c>
      <c r="AX41" s="108">
        <f t="shared" si="12"/>
        <v>0</v>
      </c>
      <c r="AY41" s="28">
        <f>'District AK'!$X$12</f>
        <v>0</v>
      </c>
      <c r="BA41" s="28">
        <f>'District AK'!$D$13</f>
        <v>0</v>
      </c>
      <c r="BB41" s="108">
        <f t="shared" si="13"/>
        <v>0</v>
      </c>
      <c r="BC41" s="29" t="str">
        <f>IF('District AK'!$B$13="","",IF($BA41&gt;=$BB41,"Pass",IF($BA41&gt;=($BB41-'District AK'!$H$13-'District AK'!$I$13),"Pass With Exemption(s)","Fail")))</f>
        <v/>
      </c>
      <c r="BD41" s="28">
        <f>'District AK'!$F$13</f>
        <v>0</v>
      </c>
      <c r="BE41" s="108">
        <f t="shared" si="14"/>
        <v>0</v>
      </c>
      <c r="BF41" s="108">
        <f t="shared" si="15"/>
        <v>0</v>
      </c>
      <c r="BG41" s="29" t="str">
        <f>IF('District AK'!$B$13="","",IF($BD41&gt;=$BE41,"Pass",IF($BD41&gt;=($BE41-(('District AK'!$H$13-'District AK'!$I$13)/$BF41)),"Pass With Exemption(s)","Fail")))</f>
        <v/>
      </c>
      <c r="BH41" s="28">
        <f>'District AK'!$H$13+'District AK'!$I$13</f>
        <v>0</v>
      </c>
      <c r="BI41" s="28">
        <f>'District AK'!$O$13</f>
        <v>0</v>
      </c>
      <c r="BJ41" s="108">
        <f t="shared" si="16"/>
        <v>0</v>
      </c>
      <c r="BK41" s="29" t="str">
        <f>IF('District AK'!$B$13="","",IF($BI41&gt;=$BJ41,"Pass",IF($BI41&gt;=($BJ41-'District AK'!$R$13-'District AK'!$S$13),"Pass With Exemption(s)","Fail")))</f>
        <v/>
      </c>
      <c r="BL41" s="28">
        <f>'District AK'!$P$13</f>
        <v>0</v>
      </c>
      <c r="BM41" s="108">
        <f t="shared" si="17"/>
        <v>0</v>
      </c>
      <c r="BN41" s="29" t="str">
        <f>IF('District AK'!$B$13="","",IF($BL41&gt;=$BM41,"Pass",IF($BL41&gt;=($BM41-(('District AK'!$R$13-'District AK'!$S$13)/$BQ41)),"Pass With Exemption(s)","Fail")))</f>
        <v/>
      </c>
      <c r="BO41" s="28">
        <f>'District AK'!$R$13+'District AK'!$S$13</f>
        <v>0</v>
      </c>
      <c r="BP41" s="28">
        <f>'District AK'!$E$13</f>
        <v>0</v>
      </c>
      <c r="BQ41" s="108">
        <f t="shared" si="18"/>
        <v>0</v>
      </c>
      <c r="BR41" s="28">
        <f>'District AK'!$X$13</f>
        <v>0</v>
      </c>
      <c r="BT41" s="28">
        <f>'District AK'!$D$14</f>
        <v>0</v>
      </c>
      <c r="BU41" s="108">
        <f t="shared" si="19"/>
        <v>0</v>
      </c>
      <c r="BV41" s="29" t="str">
        <f>IF('District AK'!$B$14="","",IF($BT41&gt;=$BU41,"Pass",IF($BT41&gt;=($BU41-'District AK'!$H$14-'District AK'!$I$14),"Pass With Exemption(s)","Fail")))</f>
        <v/>
      </c>
      <c r="BW41" s="28">
        <f>'District AK'!$F$14</f>
        <v>0</v>
      </c>
      <c r="BX41" s="108">
        <f t="shared" si="20"/>
        <v>0</v>
      </c>
      <c r="BY41" s="108">
        <f t="shared" si="21"/>
        <v>0</v>
      </c>
      <c r="BZ41" s="29" t="str">
        <f>IF('District AK'!$B$14="","",IF($BW41&gt;=$BX41,"Pass",IF($BW41&gt;=($BX41-(('District AK'!$H$14-'District AK'!$I$14)/$BY41)),"Pass With Exemption(s)","Fail")))</f>
        <v/>
      </c>
      <c r="CA41" s="28">
        <f>'District AK'!$H$14+'District AK'!$I$14</f>
        <v>0</v>
      </c>
      <c r="CB41" s="28">
        <f>'District AK'!$O$14</f>
        <v>0</v>
      </c>
      <c r="CC41" s="108">
        <f t="shared" si="22"/>
        <v>0</v>
      </c>
      <c r="CD41" s="29" t="str">
        <f>IF('District AK'!$B$14="","",IF($CB41&gt;=$CC41,"Pass",IF($CB41&gt;=($CC41-'District AK'!$R$14-'District AK'!$S$14),"Pass With Exemption(s)","Fail")))</f>
        <v/>
      </c>
      <c r="CE41" s="28">
        <f>'District AK'!$P$14</f>
        <v>0</v>
      </c>
      <c r="CF41" s="108">
        <f t="shared" si="23"/>
        <v>0</v>
      </c>
      <c r="CG41" s="29" t="str">
        <f>IF('District AK'!$B$14="","",IF($CE41&gt;=$CF41,"Pass",IF($CE41&gt;=($CF41-(('District AK'!$R$14-'District AK'!$S$14)/$CJ41)),"Pass With Exemption(s)","Fail")))</f>
        <v/>
      </c>
      <c r="CH41" s="28">
        <f>'District AK'!$R$14+'District AK'!$S$14</f>
        <v>0</v>
      </c>
      <c r="CI41" s="28">
        <f>'District AK'!$E$14</f>
        <v>0</v>
      </c>
      <c r="CJ41" s="108">
        <f t="shared" si="24"/>
        <v>0</v>
      </c>
      <c r="CK41" s="28">
        <f>'District AK'!$X$14</f>
        <v>0</v>
      </c>
      <c r="CM41" s="28">
        <f>'District AK'!$D$15</f>
        <v>0</v>
      </c>
      <c r="CN41" s="108">
        <f t="shared" si="25"/>
        <v>0</v>
      </c>
      <c r="CO41" s="29" t="str">
        <f>IF('District AK'!$B$15="","",IF($CM41&gt;=$CN41,"Pass",IF($CM41&gt;=($CN41-'District AK'!$H$15-'District AK'!$I$15),"Pass With Exemption(s)","Fail")))</f>
        <v/>
      </c>
      <c r="CP41" s="28">
        <f>'District AK'!$F$15</f>
        <v>0</v>
      </c>
      <c r="CQ41" s="108">
        <f t="shared" si="26"/>
        <v>0</v>
      </c>
      <c r="CR41" s="108">
        <f t="shared" si="27"/>
        <v>0</v>
      </c>
      <c r="CS41" s="29" t="str">
        <f>IF('District AK'!$B$15="","",IF($CP41&gt;=$CQ41,"Pass",IF($CP41&gt;=($CQ41-(('District AK'!$H$15-'District AK'!$I$15)/$CR41)),"Pass With Exemption(s)","Fail")))</f>
        <v/>
      </c>
      <c r="CT41" s="28">
        <f>'District AK'!$H$15+'District AK'!$I$15</f>
        <v>0</v>
      </c>
      <c r="CU41" s="28">
        <f>'District AK'!$O$15</f>
        <v>0</v>
      </c>
      <c r="CV41" s="108">
        <f t="shared" si="28"/>
        <v>0</v>
      </c>
      <c r="CW41" s="29" t="str">
        <f>IF('District AK'!$B$15="","",IF($CU41&gt;=$CV41,"Pass",IF($CU41&gt;=($CV41-'District AK'!$R$15-'District AK'!$S$15),"Pass With Exemption(s)","Fail")))</f>
        <v/>
      </c>
      <c r="CX41" s="28">
        <f>'District AK'!$P$15</f>
        <v>0</v>
      </c>
      <c r="CY41" s="108">
        <f t="shared" si="29"/>
        <v>0</v>
      </c>
      <c r="CZ41" s="29" t="str">
        <f>IF('District AK'!$B$15="","",IF($CX41&gt;=$CY41,"Pass",IF($CX41&gt;=($CY41-(('District AK'!$R$15-'District AK'!$S$15)/$DC41)),"Pass With Exemption(s)","Fail")))</f>
        <v/>
      </c>
      <c r="DA41" s="28">
        <f>'District AK'!$R$15+'District AK'!$S$15</f>
        <v>0</v>
      </c>
      <c r="DB41" s="28">
        <f>'District AK'!$E$15</f>
        <v>0</v>
      </c>
      <c r="DC41" s="108">
        <f t="shared" si="30"/>
        <v>0</v>
      </c>
      <c r="DD41" s="28">
        <f>'District AK'!$X$15</f>
        <v>0</v>
      </c>
      <c r="DF41" s="28">
        <f>'District AK'!$D$16</f>
        <v>0</v>
      </c>
      <c r="DG41" s="108">
        <f t="shared" si="31"/>
        <v>0</v>
      </c>
      <c r="DH41" s="29" t="str">
        <f>IF('District AK'!$B$16="","",IF($DF41&gt;=$DG41,"Pass",IF($DF41&gt;=($DG41-'District AK'!$H$16-'District AK'!$I$16),"Pass With Exemption(s)","Fail")))</f>
        <v/>
      </c>
      <c r="DI41" s="28">
        <f>'District AK'!$F$16</f>
        <v>0</v>
      </c>
      <c r="DJ41" s="108">
        <f t="shared" si="32"/>
        <v>0</v>
      </c>
      <c r="DK41" s="108">
        <f t="shared" si="33"/>
        <v>0</v>
      </c>
      <c r="DL41" s="29" t="str">
        <f>IF('District AK'!$B$16="","",IF($DI41&gt;=$DJ41,"Pass",IF($DI41&gt;=($DJ41-(('District AK'!$H$16-'District AK'!$I$16)/$DK41)),"Pass With Exemption(s)","Fail")))</f>
        <v/>
      </c>
      <c r="DM41" s="28">
        <f>'District AK'!$H$16+'District AK'!$I$16</f>
        <v>0</v>
      </c>
      <c r="DN41" s="28">
        <f>'District AK'!$O$16</f>
        <v>0</v>
      </c>
      <c r="DO41" s="108">
        <f t="shared" si="34"/>
        <v>0</v>
      </c>
      <c r="DP41" s="29" t="str">
        <f>IF('District AK'!$B$16="","",IF($DN41&gt;=$DO41,"Pass",IF($DN41&gt;=($DO41-'District AK'!$R$16-'District AK'!$S$16),"Pass With Exemption(s)","Fail")))</f>
        <v/>
      </c>
      <c r="DQ41" s="28">
        <f>'District AK'!$P$16</f>
        <v>0</v>
      </c>
      <c r="DR41" s="108">
        <f t="shared" si="35"/>
        <v>0</v>
      </c>
      <c r="DS41" s="29" t="str">
        <f>IF('District AK'!$B$16="","",IF($DQ41&gt;=$DR41,"Pass",IF($DQ41&gt;=($DR41-(('District AK'!$R$16-'District AK'!$S$16)/$DV41)),"Pass With Exemption(s)","Fail")))</f>
        <v/>
      </c>
      <c r="DT41" s="28">
        <f>'District AK'!$R$16+'District AK'!$S$16</f>
        <v>0</v>
      </c>
      <c r="DU41" s="28">
        <f>'District AK'!$E$16</f>
        <v>0</v>
      </c>
      <c r="DV41" s="108">
        <f t="shared" si="36"/>
        <v>0</v>
      </c>
      <c r="DW41" s="28">
        <f>'District AK'!$X$16</f>
        <v>0</v>
      </c>
      <c r="DY41" s="28">
        <f>'District AK'!$D$17</f>
        <v>0</v>
      </c>
      <c r="DZ41" s="108">
        <f t="shared" si="37"/>
        <v>0</v>
      </c>
      <c r="EA41" s="29" t="str">
        <f>IF('District AK'!$B$17="","",IF($DY41&gt;=$DZ41,"Pass",IF($DY41&gt;=($DZ41-'District AK'!$H$17-'District AK'!$I$17),"Pass With Exemption(s)","Fail")))</f>
        <v/>
      </c>
      <c r="EB41" s="28">
        <f>'District AK'!$F$17</f>
        <v>0</v>
      </c>
      <c r="EC41" s="108">
        <f t="shared" si="38"/>
        <v>0</v>
      </c>
      <c r="ED41" s="108">
        <f t="shared" si="39"/>
        <v>0</v>
      </c>
      <c r="EE41" s="29" t="str">
        <f>IF('District AK'!$B$17="","",IF($EB41&gt;=$EC41,"Pass",IF($EB41&gt;=($EC41-(('District AK'!$H$17-'District AK'!$I$17)/$ED41)),"Pass With Exemption(s)","Fail")))</f>
        <v/>
      </c>
      <c r="EF41" s="28">
        <f>'District AK'!$H$17+'District AK'!$I$17</f>
        <v>0</v>
      </c>
      <c r="EG41" s="28">
        <f>'District AK'!$O$17</f>
        <v>0</v>
      </c>
      <c r="EH41" s="108">
        <f t="shared" si="40"/>
        <v>0</v>
      </c>
      <c r="EI41" s="29" t="str">
        <f>IF('District AK'!$B$17="","",IF($EG41&gt;=$EH41,"Pass",IF($EG41&gt;=($EH41-'District AK'!$R$17-'District AK'!$S$17),"Pass With Exemption(s)","Fail")))</f>
        <v/>
      </c>
      <c r="EJ41" s="28">
        <f>'District AK'!$P$17</f>
        <v>0</v>
      </c>
      <c r="EK41" s="108">
        <f t="shared" si="41"/>
        <v>0</v>
      </c>
      <c r="EL41" s="29" t="str">
        <f>IF('District AK'!$B$17="","",IF($EJ41&gt;=$EK41,"Pass",IF($EJ41&gt;=($EK41-(('District AK'!$R$17-'District AK'!$S$17)/$EO41)),"Pass With Exemption(s)","Fail")))</f>
        <v/>
      </c>
      <c r="EM41" s="28">
        <f>'District AK'!$R$17+'District AK'!$S$17</f>
        <v>0</v>
      </c>
      <c r="EN41" s="28">
        <f>'District AK'!$E$17</f>
        <v>0</v>
      </c>
      <c r="EO41" s="108">
        <f t="shared" si="42"/>
        <v>0</v>
      </c>
      <c r="EP41" s="28">
        <f>'District AK'!$X$17</f>
        <v>0</v>
      </c>
      <c r="ER41" s="28">
        <f>'District AK'!$D$18</f>
        <v>0</v>
      </c>
      <c r="ES41" s="108">
        <f t="shared" si="43"/>
        <v>0</v>
      </c>
      <c r="ET41" s="29" t="str">
        <f>IF('District AK'!$B$18="","",IF($ER41&gt;=$ES41,"Pass",IF($ER41&gt;=($ES41-'District AK'!$H$18-'District AK'!$I$18),"Pass With Exemption(s)","Fail")))</f>
        <v/>
      </c>
      <c r="EU41" s="28">
        <f>'District AK'!$F$18</f>
        <v>0</v>
      </c>
      <c r="EV41" s="108">
        <f t="shared" si="44"/>
        <v>0</v>
      </c>
      <c r="EW41" s="108">
        <f t="shared" si="45"/>
        <v>0</v>
      </c>
      <c r="EX41" s="29" t="str">
        <f>IF('District AK'!$B$18="","",IF($EU41&gt;=$EV41,"Pass",IF($EU41&gt;=($EV41-(('District AK'!$H$18-'District AK'!$I$18)/$EW41)),"Pass With Exemption(s)","Fail")))</f>
        <v/>
      </c>
      <c r="EY41" s="28">
        <f>'District AK'!$H$18+'District AK'!$I$18</f>
        <v>0</v>
      </c>
      <c r="EZ41" s="28">
        <f>'District AK'!$O$18</f>
        <v>0</v>
      </c>
      <c r="FA41" s="108">
        <f t="shared" si="46"/>
        <v>0</v>
      </c>
      <c r="FB41" s="29" t="str">
        <f>IF('District AK'!$B$18="","",IF($EZ41&gt;=$FA41,"Pass",IF($EZ41&gt;=($FA41-'District AK'!$R$18-'District AK'!$S$18),"Pass With Exemption(s)","Fail")))</f>
        <v/>
      </c>
      <c r="FC41" s="28">
        <f>'District AK'!$P$18</f>
        <v>0</v>
      </c>
      <c r="FD41" s="108">
        <f t="shared" si="47"/>
        <v>0</v>
      </c>
      <c r="FE41" s="29" t="str">
        <f>IF('District AK'!$B$18="","",IF($FC41&gt;=$FD41,"Pass",IF($FC41&gt;=($FD41-(('District AK'!$R$18-'District AK'!$S$18)/$FH41)),"Pass With Exemption(s)","Fail")))</f>
        <v/>
      </c>
      <c r="FF41" s="28">
        <f>'District AK'!$R$18+'District AK'!$S$18</f>
        <v>0</v>
      </c>
      <c r="FG41" s="28">
        <f>'District AK'!$E$18</f>
        <v>0</v>
      </c>
      <c r="FH41" s="108">
        <f t="shared" si="48"/>
        <v>0</v>
      </c>
      <c r="FI41" s="28">
        <f>'District AK'!$X$18</f>
        <v>0</v>
      </c>
      <c r="FK41" s="28">
        <f>'District AK'!$D$19</f>
        <v>0</v>
      </c>
      <c r="FL41" s="108">
        <f t="shared" si="49"/>
        <v>0</v>
      </c>
      <c r="FM41" s="29" t="str">
        <f>IF('District AK'!$B$19="","",IF($FK41&gt;=$FL41,"Pass",IF($FK41&gt;=($FL41-'District AK'!$H$19-'District AK'!$I$19),"Pass With Exemption(s)","Fail")))</f>
        <v/>
      </c>
      <c r="FN41" s="28">
        <f>'District AK'!$F$19</f>
        <v>0</v>
      </c>
      <c r="FO41" s="108">
        <f t="shared" si="50"/>
        <v>0</v>
      </c>
      <c r="FP41" s="108">
        <f t="shared" si="51"/>
        <v>0</v>
      </c>
      <c r="FQ41" s="29" t="str">
        <f>IF('District AK'!$B$19="","",IF($FN41&gt;=$FO41,"Pass",IF($FN41&gt;=($FO41-(('District AK'!$H$19-'District AK'!$I$19)/$FP41)),"Pass With Exemption(s)","Fail")))</f>
        <v/>
      </c>
      <c r="FR41" s="28">
        <f>'District AK'!$H$19+'District AK'!$I$19</f>
        <v>0</v>
      </c>
      <c r="FS41" s="28">
        <f>'District AK'!$O$19</f>
        <v>0</v>
      </c>
      <c r="FT41" s="108">
        <f t="shared" si="52"/>
        <v>0</v>
      </c>
      <c r="FU41" s="29" t="str">
        <f>IF('District AK'!$B$19="","",IF($FS41&gt;=$FT41,"Pass",IF($FS41&gt;=($FT41-'District AK'!$R$19-'District AK'!$S$19),"Pass With Exemption(s)","Fail")))</f>
        <v/>
      </c>
      <c r="FV41" s="28">
        <f>'District AK'!$P$19</f>
        <v>0</v>
      </c>
      <c r="FW41" s="108">
        <f t="shared" si="53"/>
        <v>0</v>
      </c>
      <c r="FX41" s="29" t="str">
        <f>IF('District AK'!$B$19="","",IF($FV41&gt;=$FW41,"Pass",IF($FV41&gt;=($FW41-(('District AK'!$R$19-'District AK'!$S$19)/$GA41)),"Pass With Exemption(s)","Fail")))</f>
        <v/>
      </c>
      <c r="FY41" s="28">
        <f>'District AK'!$R$19+'District AK'!$S$19</f>
        <v>0</v>
      </c>
      <c r="FZ41" s="28">
        <f>'District AK'!$E$19</f>
        <v>0</v>
      </c>
      <c r="GA41" s="108">
        <f t="shared" si="54"/>
        <v>0</v>
      </c>
      <c r="GB41" s="28">
        <f>'District AK'!$X$19</f>
        <v>0</v>
      </c>
      <c r="GD41" s="28">
        <f>'District AK'!$D$20</f>
        <v>0</v>
      </c>
      <c r="GE41" s="108">
        <f t="shared" si="55"/>
        <v>0</v>
      </c>
      <c r="GF41" s="29" t="str">
        <f>IF('District AK'!$B$20="","",IF($GD41&gt;=$GE41,"Pass",IF($GD41&gt;=($GE41-'District AK'!$H$20-'District AK'!$I$20),"Pass With Exemption(s)","Fail")))</f>
        <v/>
      </c>
      <c r="GG41" s="28">
        <f>'District AK'!$F$20</f>
        <v>0</v>
      </c>
      <c r="GH41" s="108">
        <f t="shared" si="56"/>
        <v>0</v>
      </c>
      <c r="GI41" s="108">
        <f t="shared" si="57"/>
        <v>0</v>
      </c>
      <c r="GJ41" s="29" t="str">
        <f>IF('District AK'!$B$20="","",IF($GG41&gt;=$GH41,"Pass",IF($GG41&gt;=($GH41-(('District AK'!$H$20-'District AK'!$I$20)/$GI41)),"Pass With Exemption(s)","Fail")))</f>
        <v/>
      </c>
      <c r="GK41" s="28">
        <f>'District AK'!$H$20+'District AK'!$I$20</f>
        <v>0</v>
      </c>
      <c r="GL41" s="28">
        <f>'District AK'!$O$20</f>
        <v>0</v>
      </c>
      <c r="GM41" s="108">
        <f t="shared" si="58"/>
        <v>0</v>
      </c>
      <c r="GN41" s="29" t="str">
        <f>IF('District AK'!$B$20="","",IF($GL41&gt;=$GM41,"Pass",IF($GL41&gt;=($GM41-'District AK'!$R$20-'District AK'!$S$20),"Pass With Exemption(s)","Fail")))</f>
        <v/>
      </c>
      <c r="GO41" s="28">
        <f>'District AK'!$P$20</f>
        <v>0</v>
      </c>
      <c r="GP41" s="108">
        <f t="shared" si="59"/>
        <v>0</v>
      </c>
      <c r="GQ41" s="29" t="str">
        <f>IF('District AK'!$B$20="","",IF($GO41&gt;=$GP41,"Pass",IF($GO41&gt;=($GP41-(('District AK'!$R$20-'District AK'!$S$20)/$GT41)),"Pass With Exemption(s)","Fail")))</f>
        <v/>
      </c>
      <c r="GR41" s="28">
        <f>'District AK'!$R$20+'District AK'!$S$20</f>
        <v>0</v>
      </c>
      <c r="GS41" s="28">
        <f>'District AK'!$E$20</f>
        <v>0</v>
      </c>
      <c r="GT41" s="108">
        <f t="shared" si="60"/>
        <v>0</v>
      </c>
      <c r="GU41" s="28">
        <f>'District AK'!$X$20</f>
        <v>0</v>
      </c>
      <c r="GW41" s="28">
        <f>'District AK'!$D$21</f>
        <v>0</v>
      </c>
      <c r="GX41" s="108">
        <f t="shared" si="61"/>
        <v>0</v>
      </c>
      <c r="GY41" s="29" t="str">
        <f>IF('District AK'!$B$21="","",IF($GW41&gt;=$GX41,"Pass",IF($GW41&gt;=($GX41-'District AK'!$H$21-'District AK'!$I$21),"Pass With Exemption(s)","Fail")))</f>
        <v/>
      </c>
      <c r="GZ41" s="28">
        <f>'District AK'!$F$21</f>
        <v>0</v>
      </c>
      <c r="HA41" s="108">
        <f t="shared" si="62"/>
        <v>0</v>
      </c>
      <c r="HB41" s="108">
        <f t="shared" si="90"/>
        <v>0</v>
      </c>
      <c r="HC41" s="29" t="str">
        <f>IF('District AK'!$B$21="","",IF($GZ41&gt;=$HA41,"Pass",IF($GZ41&gt;=($HA41-(('District AK'!$H$21-'District AK'!$I$21)/$HB41)),"Pass With Exemption(s)","Fail")))</f>
        <v/>
      </c>
      <c r="HD41" s="28">
        <f>'District AK'!$H$21+'District AK'!$I$21</f>
        <v>0</v>
      </c>
      <c r="HE41" s="28">
        <f>'District AK'!$O$21</f>
        <v>0</v>
      </c>
      <c r="HF41" s="108">
        <f t="shared" si="63"/>
        <v>0</v>
      </c>
      <c r="HG41" s="29" t="str">
        <f>IF('District AK'!$B$21="","",IF($HE41&gt;=$HF41,"Pass",IF($HE41&gt;=($HF41-'District AK'!$R$21-'District AK'!$S$21),"Pass With Exemption(s)","Fail")))</f>
        <v/>
      </c>
      <c r="HH41" s="28">
        <f>'District AK'!$P$21</f>
        <v>0</v>
      </c>
      <c r="HI41" s="108">
        <f t="shared" si="64"/>
        <v>0</v>
      </c>
      <c r="HJ41" s="29" t="str">
        <f>IF('District AK'!$B$21="","",IF($HH41&gt;=$HI41,"Pass",IF($HH41&gt;=($HI41-(('District AK'!$R$21-'District AK'!$S$21)/$HM41)),"Pass With Exemption(s)","Fail")))</f>
        <v/>
      </c>
      <c r="HK41" s="28">
        <f>'District AK'!$R$21+'District AK'!$S$21</f>
        <v>0</v>
      </c>
      <c r="HL41" s="28">
        <f>'District AK'!$E$21</f>
        <v>0</v>
      </c>
      <c r="HM41" s="108">
        <f t="shared" si="65"/>
        <v>0</v>
      </c>
      <c r="HN41" s="28">
        <f>'District AK'!$X$21</f>
        <v>0</v>
      </c>
      <c r="HP41" s="28">
        <f>'District AK'!$D$22</f>
        <v>0</v>
      </c>
      <c r="HQ41" s="108">
        <f t="shared" si="66"/>
        <v>0</v>
      </c>
      <c r="HR41" s="29" t="str">
        <f>IF('District AK'!$B$22="","",IF($HP41&gt;=$HQ41,"Pass",IF($HP41&gt;=($HQ41-'District AK'!$H$22-'District AK'!$I$22),"Pass With Exemption(s)","Fail")))</f>
        <v/>
      </c>
      <c r="HS41" s="28">
        <f>'District AK'!$F$22</f>
        <v>0</v>
      </c>
      <c r="HT41" s="108">
        <f t="shared" si="67"/>
        <v>0</v>
      </c>
      <c r="HU41" s="108">
        <f t="shared" si="68"/>
        <v>0</v>
      </c>
      <c r="HV41" s="29" t="str">
        <f>IF('District AK'!$B$22="","",IF($HS41&gt;=$HT41,"Pass",IF($HS41&gt;=($HT41-(('District AK'!$H$22-'District AK'!$I$22)/$HU41)),"Pass With Exemption(s)","Fail")))</f>
        <v/>
      </c>
      <c r="HW41" s="28">
        <f>'District AK'!$H$22+'District AK'!$I$22</f>
        <v>0</v>
      </c>
      <c r="HX41" s="28">
        <f>'District AK'!$O$22</f>
        <v>0</v>
      </c>
      <c r="HY41" s="108">
        <f t="shared" si="69"/>
        <v>0</v>
      </c>
      <c r="HZ41" s="29" t="str">
        <f>IF('District AK'!$B$22="","",IF($HX41&gt;=$HY41,"Pass",IF($HX41&gt;=($HY41-'District AK'!$R$22-'District AK'!$S$22),"Pass With Exemption(s)","Fail")))</f>
        <v/>
      </c>
      <c r="IA41" s="28">
        <f>'District AK'!$P$22</f>
        <v>0</v>
      </c>
      <c r="IB41" s="108">
        <f t="shared" si="70"/>
        <v>0</v>
      </c>
      <c r="IC41" s="29" t="str">
        <f>IF('District AK'!$B$22="","",IF($IA41&gt;=$IB41,"Pass",IF($IA41&gt;=($IB41-(('District AK'!$R$22-'District AK'!$S$22)/$IF41)),"Pass With Exemption(s)","Fail")))</f>
        <v/>
      </c>
      <c r="ID41" s="28">
        <f>'District AK'!$R$22+'District AK'!$S$22</f>
        <v>0</v>
      </c>
      <c r="IE41" s="28">
        <f>'District AK'!$E$22</f>
        <v>0</v>
      </c>
      <c r="IF41" s="108">
        <f t="shared" si="71"/>
        <v>0</v>
      </c>
      <c r="IG41" s="28">
        <f>'District AK'!$X$22</f>
        <v>0</v>
      </c>
      <c r="II41" s="28">
        <f>'District AK'!$D$23</f>
        <v>0</v>
      </c>
      <c r="IJ41" s="108">
        <f t="shared" si="72"/>
        <v>0</v>
      </c>
      <c r="IK41" s="29" t="str">
        <f>IF('District AK'!$B$23="","",IF($II41&gt;=$IJ41,"Pass",IF($II41&gt;=($IJ41-'District AK'!$H$23-'District AK'!$I$23),"Pass With Exemption(s)","Fail")))</f>
        <v/>
      </c>
      <c r="IL41" s="28">
        <f>'District AK'!$F$23</f>
        <v>0</v>
      </c>
      <c r="IM41" s="108">
        <f t="shared" si="73"/>
        <v>0</v>
      </c>
      <c r="IN41" s="108">
        <f t="shared" si="74"/>
        <v>0</v>
      </c>
      <c r="IO41" s="29" t="str">
        <f>IF('District AK'!$B$23="","",IF($IL41&gt;=$IM41,"Pass",IF($IL41&gt;=($IM41-(('District AK'!$H$23-'District AK'!$I$23)/$IN41)),"Pass With Exemption(s)","Fail")))</f>
        <v/>
      </c>
      <c r="IP41" s="28">
        <f>'District AK'!$H$23+'District AK'!$I$23</f>
        <v>0</v>
      </c>
      <c r="IQ41" s="28">
        <f>'District AK'!$O$23</f>
        <v>0</v>
      </c>
      <c r="IR41" s="108">
        <f t="shared" si="75"/>
        <v>0</v>
      </c>
      <c r="IS41" s="29" t="str">
        <f>IF('District AK'!$B$23="","",IF($IQ41&gt;=$IR41,"Pass",IF($IQ41&gt;=($IR41-'District AK'!$R$23-'District AK'!$S$23),"Pass With Exemption(s)","Fail")))</f>
        <v/>
      </c>
      <c r="IT41" s="28">
        <f>'District AK'!$P$23</f>
        <v>0</v>
      </c>
      <c r="IU41" s="108">
        <f t="shared" si="76"/>
        <v>0</v>
      </c>
      <c r="IV41" s="29" t="str">
        <f>IF('District AK'!$B$23="","",IF($IT41&gt;=$IU41,"Pass",IF($IT41&gt;=($IU41-(('District AK'!$R$23-'District AK'!$S$23)/$IY41)),"Pass With Exemption(s)","Fail")))</f>
        <v/>
      </c>
      <c r="IW41" s="28">
        <f>'District AK'!$R$23+'District AK'!$S$23</f>
        <v>0</v>
      </c>
      <c r="IX41" s="28">
        <f>'District AK'!$E$23</f>
        <v>0</v>
      </c>
      <c r="IY41" s="108">
        <f t="shared" si="77"/>
        <v>0</v>
      </c>
      <c r="IZ41" s="28">
        <f>'District AK'!$X$23</f>
        <v>0</v>
      </c>
      <c r="JB41" s="28">
        <f>'District AK'!$D$24</f>
        <v>0</v>
      </c>
      <c r="JC41" s="108">
        <f t="shared" si="78"/>
        <v>0</v>
      </c>
      <c r="JD41" s="29" t="str">
        <f>IF('District AK'!$B$24="","",IF($JB41&gt;=$JC41,"Pass",IF($JB41&gt;=($JB41-'District AK'!$H$24-'District AK'!$I$24),"Pass With Exemption(s)","Fail")))</f>
        <v/>
      </c>
      <c r="JE41" s="28">
        <f>'District AK'!$F$24</f>
        <v>0</v>
      </c>
      <c r="JF41" s="108">
        <f t="shared" si="79"/>
        <v>0</v>
      </c>
      <c r="JG41" s="108">
        <f t="shared" si="80"/>
        <v>0</v>
      </c>
      <c r="JH41" s="29" t="str">
        <f>IF('District AK'!$B$24="","",IF($JE41&gt;=$JF41,"Pass",IF($JE41&gt;=($JF41-(('District AK'!$H$24-'District AK'!$I$24)/$JG41)),"Pass With Exemption(s)","Fail")))</f>
        <v/>
      </c>
      <c r="JI41" s="28">
        <f>'District AK'!$H$24+'District AK'!$I$24</f>
        <v>0</v>
      </c>
      <c r="JJ41" s="28">
        <f>'District AK'!$O$24</f>
        <v>0</v>
      </c>
      <c r="JK41" s="108">
        <f t="shared" si="81"/>
        <v>0</v>
      </c>
      <c r="JL41" s="29" t="str">
        <f>IF('District AK'!$B$24="","",IF($JJ41&gt;=$JK41,"Pass",IF($JJ41&gt;=($JK41-'District AK'!$R$24-'District AK'!$S$24),"Pass With Exemption(s)","Fail")))</f>
        <v/>
      </c>
      <c r="JM41" s="28">
        <f>'District AK'!$P$24</f>
        <v>0</v>
      </c>
      <c r="JN41" s="108">
        <f t="shared" si="82"/>
        <v>0</v>
      </c>
      <c r="JO41" s="29" t="str">
        <f>IF('District AK'!$B$24="","",IF($JM41&gt;=$JN41,"Pass",IF($JM41&gt;=($JN41-(('District AK'!$R$24-'District AK'!$S$24)/$JR41)),"Pass With Exemption(s)","Fail")))</f>
        <v/>
      </c>
      <c r="JP41" s="28">
        <f>'District AK'!$R$24+'District AK'!$S$24</f>
        <v>0</v>
      </c>
      <c r="JQ41" s="28">
        <f>'District AK'!$E$24</f>
        <v>0</v>
      </c>
      <c r="JR41" s="108">
        <f t="shared" si="83"/>
        <v>0</v>
      </c>
      <c r="JS41" s="28">
        <f>'District AK'!$X$24</f>
        <v>0</v>
      </c>
      <c r="JU41" s="28">
        <f>'District AK'!$D$25</f>
        <v>0</v>
      </c>
      <c r="JV41" s="108">
        <f t="shared" si="84"/>
        <v>0</v>
      </c>
      <c r="JW41" s="29" t="str">
        <f>IF('District AK'!$B$25="","",IF($JU41&gt;=$JV41,"Pass",IF($JU41&gt;=($JV41-'District AK'!$H$25-'District AK'!$I$25),"Pass With Exemption(s)","Fail")))</f>
        <v/>
      </c>
      <c r="JX41" s="28">
        <f>'District AK'!$F$25</f>
        <v>0</v>
      </c>
      <c r="JY41" s="108">
        <f t="shared" si="85"/>
        <v>0</v>
      </c>
      <c r="JZ41" s="108">
        <f t="shared" si="86"/>
        <v>0</v>
      </c>
      <c r="KA41" s="29" t="str">
        <f>IF('District AK'!$B$25="","",IF($JX41&gt;=$JY41,"Pass",IF($JX41&gt;=($JY41-(('District AK'!$H$25-'District AK'!$I$25)/$JZ41)),"Pass With Exemption(s)","Fail")))</f>
        <v/>
      </c>
      <c r="KB41" s="28">
        <f>'District AK'!$H$25+'District AK'!$I$25</f>
        <v>0</v>
      </c>
      <c r="KC41" s="28">
        <f>'District AK'!$O$25</f>
        <v>0</v>
      </c>
      <c r="KD41" s="108">
        <f t="shared" si="87"/>
        <v>0</v>
      </c>
      <c r="KE41" s="29" t="str">
        <f>IF('District AK'!$B$25="","",IF($KC41&gt;=$KD41,"Pass",IF($KC41&gt;=($KD41-'District AK'!$R$25-'District AK'!$S$25),"Pass With Exemption(s)","Fail")))</f>
        <v/>
      </c>
      <c r="KF41" s="28">
        <f>'District AK'!$P$25</f>
        <v>0</v>
      </c>
      <c r="KG41" s="108">
        <f t="shared" si="88"/>
        <v>0</v>
      </c>
      <c r="KH41" s="29" t="str">
        <f>IF('District AK'!$B$25="","",IF($KF41&gt;=$KG41,"Pass",IF($KF41&gt;=($KG41-(('District AK'!$R$25-'District AK'!$S$25)/$KK41)),"Pass With Exemption(s)","Fail")))</f>
        <v/>
      </c>
      <c r="KI41" s="28">
        <f>'District AK'!$R$25+'District AK'!$S$25</f>
        <v>0</v>
      </c>
      <c r="KJ41" s="28">
        <f>'District AK'!$E$25</f>
        <v>0</v>
      </c>
      <c r="KK41" s="108">
        <f t="shared" si="89"/>
        <v>0</v>
      </c>
      <c r="KL41" s="28">
        <f>'District AK'!$X$25</f>
        <v>0</v>
      </c>
    </row>
    <row r="42" spans="1:298" x14ac:dyDescent="0.3">
      <c r="A42" s="30">
        <f>'District AL'!$B$3</f>
        <v>0</v>
      </c>
      <c r="B42" s="28">
        <f>'District AL'!$D$10</f>
        <v>0</v>
      </c>
      <c r="C42" s="29" t="str">
        <f>IF('District AL'!$B$10="","",IF('District AL'!$H$10&gt;0,"Pass With Exemption(s)","Pass"))</f>
        <v/>
      </c>
      <c r="D42" s="28">
        <f>'District AL'!$F$10</f>
        <v>0</v>
      </c>
      <c r="E42" s="29" t="str">
        <f>IF('District AL'!$B$10="","",IF('District AL'!$H$10&gt;0,"Pass With Exemption(s)","Pass"))</f>
        <v/>
      </c>
      <c r="F42" s="28">
        <f>'District AL'!$H$10+'District AL'!$I$10</f>
        <v>0</v>
      </c>
      <c r="G42" s="28">
        <f>'District AL'!$O$10</f>
        <v>0</v>
      </c>
      <c r="H42" s="29" t="str">
        <f>IF('District AL'!$B$10="","",IF('District AL'!$R$10&gt;0,"Pass With Exemption(s)","Pass"))</f>
        <v/>
      </c>
      <c r="I42" s="28">
        <f>'District AL'!$P$10</f>
        <v>0</v>
      </c>
      <c r="J42" s="29" t="str">
        <f>IF('District AL'!$B$10="","",IF('District AL'!$R$10&gt;0,"Pass With Exemption(s)","Pass"))</f>
        <v/>
      </c>
      <c r="K42" s="28">
        <f>'District AL'!$R$10+'District AL'!$S$10</f>
        <v>0</v>
      </c>
      <c r="L42" s="28">
        <f>'District AL'!$E$10</f>
        <v>0</v>
      </c>
      <c r="M42" s="28">
        <f>'District AL'!$X$10</f>
        <v>0</v>
      </c>
      <c r="O42" s="28">
        <f>'District AL'!$D$11</f>
        <v>0</v>
      </c>
      <c r="P42" s="108">
        <f t="shared" si="1"/>
        <v>0</v>
      </c>
      <c r="Q42" s="29" t="str">
        <f>IF('District AL'!$B$11="","",IF($O42&gt;=$P42,"Pass",IF($O42&gt;=($P42-'District AL'!$H$11-'District AL'!$I$11),"Pass With Exemption(s)","Fail")))</f>
        <v/>
      </c>
      <c r="R42" s="28">
        <f>'District AL'!$F$11</f>
        <v>0</v>
      </c>
      <c r="S42" s="108">
        <f t="shared" si="2"/>
        <v>0</v>
      </c>
      <c r="T42" s="108">
        <f t="shared" si="3"/>
        <v>0</v>
      </c>
      <c r="U42" s="29" t="str">
        <f>IF('District AL'!$B$11="","",IF($R42&gt;=$S42,"Pass",IF($R42&gt;=($S42-(('District AL'!$H$11-'District AL'!$I$11)/$T42)),"Pass With Exemption(s)","Fail")))</f>
        <v/>
      </c>
      <c r="V42" s="28">
        <f>'District AL'!$H$11+'District AL'!$I$11</f>
        <v>0</v>
      </c>
      <c r="W42" s="28">
        <f>'District AL'!$O$11</f>
        <v>0</v>
      </c>
      <c r="X42" s="108">
        <f t="shared" si="4"/>
        <v>0</v>
      </c>
      <c r="Y42" s="29" t="str">
        <f>IF('District AL'!$B$11="","",IF($W42&gt;=$X42,"Pass",IF($W42&gt;=($X42-'District AL'!$R$11-'District AL'!$S$11),"Pass With Exemption(s)","Fail")))</f>
        <v/>
      </c>
      <c r="Z42" s="28">
        <f>'District AL'!$P$11</f>
        <v>0</v>
      </c>
      <c r="AA42" s="108">
        <f t="shared" si="5"/>
        <v>0</v>
      </c>
      <c r="AB42" s="29" t="str">
        <f>IF('District AL'!$B$11="","",IF($Z42&gt;=$AA42,"Pass",IF($Z42&gt;=($AA42-(('District AL'!$R$11-'District AL'!$S$11)/$AE42)),"Pass With Exemption(s)","Fail")))</f>
        <v/>
      </c>
      <c r="AC42" s="28">
        <f>'District AL'!$R$11+'District AL'!$S$11</f>
        <v>0</v>
      </c>
      <c r="AD42" s="28">
        <f>'District AL'!$E$11</f>
        <v>0</v>
      </c>
      <c r="AE42" s="108">
        <f t="shared" si="6"/>
        <v>0</v>
      </c>
      <c r="AF42" s="28">
        <f>'District AL'!$X$11</f>
        <v>0</v>
      </c>
      <c r="AH42" s="28">
        <f>'District AL'!$D$12</f>
        <v>0</v>
      </c>
      <c r="AI42" s="108">
        <f t="shared" si="7"/>
        <v>0</v>
      </c>
      <c r="AJ42" s="29" t="str">
        <f>IF('District AL'!$B$12="","",IF($AH42&gt;=$AI42,"Pass",IF($AH42&gt;=($AI42-'District AL'!$H$12-'District AL'!$I$12),"Pass With Exemption(s)","Fail")))</f>
        <v/>
      </c>
      <c r="AK42" s="28">
        <f>'District AL'!$F$12</f>
        <v>0</v>
      </c>
      <c r="AL42" s="108">
        <f t="shared" si="8"/>
        <v>0</v>
      </c>
      <c r="AM42" s="108">
        <f t="shared" si="9"/>
        <v>0</v>
      </c>
      <c r="AN42" s="29" t="str">
        <f>IF('District AL'!$B$12="","",IF($AK42&gt;=$AL42,"Pass",IF($AK42&gt;=($AL42-(('District AL'!$H$12-'District AL'!$I$12)/$AM42)),"Pass With Exemption(s)","Fail")))</f>
        <v/>
      </c>
      <c r="AO42" s="28">
        <f>'District AL'!$H$12+'District AL'!$I$12</f>
        <v>0</v>
      </c>
      <c r="AP42" s="28">
        <f>'District AL'!$O$12</f>
        <v>0</v>
      </c>
      <c r="AQ42" s="108">
        <f t="shared" si="10"/>
        <v>0</v>
      </c>
      <c r="AR42" s="29" t="str">
        <f>IF('District AL'!$B$12="","",IF($AP42&gt;=$AQ42,"Pass",IF($AP42&gt;=($AQ42-'District AL'!$R$12-'District AL'!$S$12),"Pass With Exemption(s)","Fail")))</f>
        <v/>
      </c>
      <c r="AS42" s="28">
        <f>'District AL'!$P$12</f>
        <v>0</v>
      </c>
      <c r="AT42" s="108">
        <f t="shared" si="11"/>
        <v>0</v>
      </c>
      <c r="AU42" s="29" t="str">
        <f>IF('District AL'!$B$12="","",IF($AS42&gt;=$AT42,"Pass",IF($AS42&gt;=($AT42-(('District AL'!$R$12-'District AL'!$S$12)/$AX42)),"Pass With Exemption(s)","Fail")))</f>
        <v/>
      </c>
      <c r="AV42" s="28">
        <f>'District AL'!$R$12+'District AL'!$S$12</f>
        <v>0</v>
      </c>
      <c r="AW42" s="28">
        <f>'District AL'!$E$12</f>
        <v>0</v>
      </c>
      <c r="AX42" s="108">
        <f t="shared" si="12"/>
        <v>0</v>
      </c>
      <c r="AY42" s="28">
        <f>'District AL'!$X$12</f>
        <v>0</v>
      </c>
      <c r="BA42" s="28">
        <f>'District AL'!$D$13</f>
        <v>0</v>
      </c>
      <c r="BB42" s="108">
        <f t="shared" si="13"/>
        <v>0</v>
      </c>
      <c r="BC42" s="29" t="str">
        <f>IF('District AL'!$B$13="","",IF($BA42&gt;=$BB42,"Pass",IF($BA42&gt;=($BB42-'District AL'!$H$13-'District AL'!$I$13),"Pass With Exemption(s)","Fail")))</f>
        <v/>
      </c>
      <c r="BD42" s="28">
        <f>'District AL'!$F$13</f>
        <v>0</v>
      </c>
      <c r="BE42" s="108">
        <f t="shared" si="14"/>
        <v>0</v>
      </c>
      <c r="BF42" s="108">
        <f t="shared" si="15"/>
        <v>0</v>
      </c>
      <c r="BG42" s="29" t="str">
        <f>IF('District AL'!$B$13="","",IF($BD42&gt;=$BE42,"Pass",IF($BD42&gt;=($BE42-(('District AL'!$H$13-'District AL'!$I$13)/$BF42)),"Pass With Exemption(s)","Fail")))</f>
        <v/>
      </c>
      <c r="BH42" s="28">
        <f>'District AL'!$H$13+'District AL'!$I$13</f>
        <v>0</v>
      </c>
      <c r="BI42" s="28">
        <f>'District AL'!$O$13</f>
        <v>0</v>
      </c>
      <c r="BJ42" s="108">
        <f t="shared" si="16"/>
        <v>0</v>
      </c>
      <c r="BK42" s="29" t="str">
        <f>IF('District AL'!$B$13="","",IF($BI42&gt;=$BJ42,"Pass",IF($BI42&gt;=($BJ42-'District AL'!$R$13-'District AL'!$S$13),"Pass With Exemption(s)","Fail")))</f>
        <v/>
      </c>
      <c r="BL42" s="28">
        <f>'District AL'!$P$13</f>
        <v>0</v>
      </c>
      <c r="BM42" s="108">
        <f t="shared" si="17"/>
        <v>0</v>
      </c>
      <c r="BN42" s="29" t="str">
        <f>IF('District AL'!$B$13="","",IF($BL42&gt;=$BM42,"Pass",IF($BL42&gt;=($BM42-(('District AL'!$R$13-'District AL'!$S$13)/$BQ42)),"Pass With Exemption(s)","Fail")))</f>
        <v/>
      </c>
      <c r="BO42" s="28">
        <f>'District AL'!$R$13+'District AL'!$S$13</f>
        <v>0</v>
      </c>
      <c r="BP42" s="28">
        <f>'District AL'!$E$13</f>
        <v>0</v>
      </c>
      <c r="BQ42" s="108">
        <f t="shared" si="18"/>
        <v>0</v>
      </c>
      <c r="BR42" s="28">
        <f>'District AL'!$X$13</f>
        <v>0</v>
      </c>
      <c r="BT42" s="28">
        <f>'District AL'!$D$14</f>
        <v>0</v>
      </c>
      <c r="BU42" s="108">
        <f t="shared" si="19"/>
        <v>0</v>
      </c>
      <c r="BV42" s="29" t="str">
        <f>IF('District AL'!$B$14="","",IF($BT42&gt;=$BU42,"Pass",IF($BT42&gt;=($BU42-'District AL'!$H$14-'District AL'!$I$14),"Pass With Exemption(s)","Fail")))</f>
        <v/>
      </c>
      <c r="BW42" s="28">
        <f>'District AL'!$F$14</f>
        <v>0</v>
      </c>
      <c r="BX42" s="108">
        <f t="shared" si="20"/>
        <v>0</v>
      </c>
      <c r="BY42" s="108">
        <f t="shared" si="21"/>
        <v>0</v>
      </c>
      <c r="BZ42" s="29" t="str">
        <f>IF('District AL'!$B$14="","",IF($BW42&gt;=$BX42,"Pass",IF($BW42&gt;=($BX42-(('District AL'!$H$14-'District AL'!$I$14)/$BY42)),"Pass With Exemption(s)","Fail")))</f>
        <v/>
      </c>
      <c r="CA42" s="28">
        <f>'District AL'!$H$14+'District AL'!$I$14</f>
        <v>0</v>
      </c>
      <c r="CB42" s="28">
        <f>'District AL'!$O$14</f>
        <v>0</v>
      </c>
      <c r="CC42" s="108">
        <f t="shared" si="22"/>
        <v>0</v>
      </c>
      <c r="CD42" s="29" t="str">
        <f>IF('District AL'!$B$14="","",IF($CB42&gt;=$CC42,"Pass",IF($CB42&gt;=($CC42-'District AL'!$R$14-'District AL'!$S$14),"Pass With Exemption(s)","Fail")))</f>
        <v/>
      </c>
      <c r="CE42" s="28">
        <f>'District AL'!$P$14</f>
        <v>0</v>
      </c>
      <c r="CF42" s="108">
        <f t="shared" si="23"/>
        <v>0</v>
      </c>
      <c r="CG42" s="29" t="str">
        <f>IF('District AL'!$B$14="","",IF($CE42&gt;=$CF42,"Pass",IF($CE42&gt;=($CF42-(('District AL'!$R$14-'District AL'!$S$14)/$CJ42)),"Pass With Exemption(s)","Fail")))</f>
        <v/>
      </c>
      <c r="CH42" s="28">
        <f>'District AL'!$R$14+'District AL'!$S$14</f>
        <v>0</v>
      </c>
      <c r="CI42" s="28">
        <f>'District AL'!$E$14</f>
        <v>0</v>
      </c>
      <c r="CJ42" s="108">
        <f t="shared" si="24"/>
        <v>0</v>
      </c>
      <c r="CK42" s="28">
        <f>'District AL'!$X$14</f>
        <v>0</v>
      </c>
      <c r="CM42" s="28">
        <f>'District AL'!$D$15</f>
        <v>0</v>
      </c>
      <c r="CN42" s="108">
        <f t="shared" si="25"/>
        <v>0</v>
      </c>
      <c r="CO42" s="29" t="str">
        <f>IF('District AL'!$B$15="","",IF($CM42&gt;=$CN42,"Pass",IF($CM42&gt;=($CN42-'District AL'!$H$15-'District AL'!$I$15),"Pass With Exemption(s)","Fail")))</f>
        <v/>
      </c>
      <c r="CP42" s="28">
        <f>'District AL'!$F$15</f>
        <v>0</v>
      </c>
      <c r="CQ42" s="108">
        <f t="shared" si="26"/>
        <v>0</v>
      </c>
      <c r="CR42" s="108">
        <f t="shared" si="27"/>
        <v>0</v>
      </c>
      <c r="CS42" s="29" t="str">
        <f>IF('District AL'!$B$15="","",IF($CP42&gt;=$CQ42,"Pass",IF($CP42&gt;=($CQ42-(('District AL'!$H$15-'District AL'!$I$15)/$CR42)),"Pass With Exemption(s)","Fail")))</f>
        <v/>
      </c>
      <c r="CT42" s="28">
        <f>'District AL'!$H$15+'District AL'!$I$15</f>
        <v>0</v>
      </c>
      <c r="CU42" s="28">
        <f>'District AL'!$O$15</f>
        <v>0</v>
      </c>
      <c r="CV42" s="108">
        <f t="shared" si="28"/>
        <v>0</v>
      </c>
      <c r="CW42" s="29" t="str">
        <f>IF('District AL'!$B$15="","",IF($CU42&gt;=$CV42,"Pass",IF($CU42&gt;=($CV42-'District AL'!$R$15-'District AL'!$S$15),"Pass With Exemption(s)","Fail")))</f>
        <v/>
      </c>
      <c r="CX42" s="28">
        <f>'District AL'!$P$15</f>
        <v>0</v>
      </c>
      <c r="CY42" s="108">
        <f t="shared" si="29"/>
        <v>0</v>
      </c>
      <c r="CZ42" s="29" t="str">
        <f>IF('District AL'!$B$15="","",IF($CX42&gt;=$CY42,"Pass",IF($CX42&gt;=($CY42-(('District AL'!$R$15-'District AL'!$S$15)/$DC42)),"Pass With Exemption(s)","Fail")))</f>
        <v/>
      </c>
      <c r="DA42" s="28">
        <f>'District AL'!$R$15+'District AL'!$S$15</f>
        <v>0</v>
      </c>
      <c r="DB42" s="28">
        <f>'District AL'!$E$15</f>
        <v>0</v>
      </c>
      <c r="DC42" s="108">
        <f t="shared" si="30"/>
        <v>0</v>
      </c>
      <c r="DD42" s="28">
        <f>'District AL'!$X$15</f>
        <v>0</v>
      </c>
      <c r="DF42" s="28">
        <f>'District AL'!$D$16</f>
        <v>0</v>
      </c>
      <c r="DG42" s="108">
        <f t="shared" si="31"/>
        <v>0</v>
      </c>
      <c r="DH42" s="29" t="str">
        <f>IF('District AL'!$B$16="","",IF($DF42&gt;=$DG42,"Pass",IF($DF42&gt;=($DG42-'District AL'!$H$16-'District AL'!$I$16),"Pass With Exemption(s)","Fail")))</f>
        <v/>
      </c>
      <c r="DI42" s="28">
        <f>'District AL'!$F$16</f>
        <v>0</v>
      </c>
      <c r="DJ42" s="108">
        <f t="shared" si="32"/>
        <v>0</v>
      </c>
      <c r="DK42" s="108">
        <f t="shared" si="33"/>
        <v>0</v>
      </c>
      <c r="DL42" s="29" t="str">
        <f>IF('District AL'!$B$16="","",IF($DI42&gt;=$DJ42,"Pass",IF($DI42&gt;=($DJ42-(('District AL'!$H$16-'District AL'!$I$16)/$DK42)),"Pass With Exemption(s)","Fail")))</f>
        <v/>
      </c>
      <c r="DM42" s="28">
        <f>'District AL'!$H$16+'District AL'!$I$16</f>
        <v>0</v>
      </c>
      <c r="DN42" s="28">
        <f>'District AL'!$O$16</f>
        <v>0</v>
      </c>
      <c r="DO42" s="108">
        <f t="shared" si="34"/>
        <v>0</v>
      </c>
      <c r="DP42" s="29" t="str">
        <f>IF('District AL'!$B$16="","",IF($DN42&gt;=$DO42,"Pass",IF($DN42&gt;=($DO42-'District AL'!$R$16-'District AL'!$S$16),"Pass With Exemption(s)","Fail")))</f>
        <v/>
      </c>
      <c r="DQ42" s="28">
        <f>'District AL'!$P$16</f>
        <v>0</v>
      </c>
      <c r="DR42" s="108">
        <f t="shared" si="35"/>
        <v>0</v>
      </c>
      <c r="DS42" s="29" t="str">
        <f>IF('District AL'!$B$16="","",IF($DQ42&gt;=$DR42,"Pass",IF($DQ42&gt;=($DR42-(('District AL'!$R$16-'District AL'!$S$16)/$DV42)),"Pass With Exemption(s)","Fail")))</f>
        <v/>
      </c>
      <c r="DT42" s="28">
        <f>'District AL'!$R$16+'District AL'!$S$16</f>
        <v>0</v>
      </c>
      <c r="DU42" s="28">
        <f>'District AL'!$E$16</f>
        <v>0</v>
      </c>
      <c r="DV42" s="108">
        <f t="shared" si="36"/>
        <v>0</v>
      </c>
      <c r="DW42" s="28">
        <f>'District AL'!$X$16</f>
        <v>0</v>
      </c>
      <c r="DY42" s="28">
        <f>'District AL'!$D$17</f>
        <v>0</v>
      </c>
      <c r="DZ42" s="108">
        <f t="shared" si="37"/>
        <v>0</v>
      </c>
      <c r="EA42" s="29" t="str">
        <f>IF('District AL'!$B$17="","",IF($DY42&gt;=$DZ42,"Pass",IF($DY42&gt;=($DZ42-'District AL'!$H$17-'District AL'!$I$17),"Pass With Exemption(s)","Fail")))</f>
        <v/>
      </c>
      <c r="EB42" s="28">
        <f>'District AL'!$F$17</f>
        <v>0</v>
      </c>
      <c r="EC42" s="108">
        <f t="shared" si="38"/>
        <v>0</v>
      </c>
      <c r="ED42" s="108">
        <f t="shared" si="39"/>
        <v>0</v>
      </c>
      <c r="EE42" s="29" t="str">
        <f>IF('District AL'!$B$17="","",IF($EB42&gt;=$EC42,"Pass",IF($EB42&gt;=($EC42-(('District AL'!$H$17-'District AL'!$I$17)/$ED42)),"Pass With Exemption(s)","Fail")))</f>
        <v/>
      </c>
      <c r="EF42" s="28">
        <f>'District AL'!$H$17+'District AL'!$I$17</f>
        <v>0</v>
      </c>
      <c r="EG42" s="28">
        <f>'District AL'!$O$17</f>
        <v>0</v>
      </c>
      <c r="EH42" s="108">
        <f t="shared" si="40"/>
        <v>0</v>
      </c>
      <c r="EI42" s="29" t="str">
        <f>IF('District AL'!$B$17="","",IF($EG42&gt;=$EH42,"Pass",IF($EG42&gt;=($EH42-'District AL'!$R$17-'District AL'!$S$17),"Pass With Exemption(s)","Fail")))</f>
        <v/>
      </c>
      <c r="EJ42" s="28">
        <f>'District AL'!$P$17</f>
        <v>0</v>
      </c>
      <c r="EK42" s="108">
        <f t="shared" si="41"/>
        <v>0</v>
      </c>
      <c r="EL42" s="29" t="str">
        <f>IF('District AL'!$B$17="","",IF($EJ42&gt;=$EK42,"Pass",IF($EJ42&gt;=($EK42-(('District AL'!$R$17-'District AL'!$S$17)/$EO42)),"Pass With Exemption(s)","Fail")))</f>
        <v/>
      </c>
      <c r="EM42" s="28">
        <f>'District AL'!$R$17+'District AL'!$S$17</f>
        <v>0</v>
      </c>
      <c r="EN42" s="28">
        <f>'District AL'!$E$17</f>
        <v>0</v>
      </c>
      <c r="EO42" s="108">
        <f t="shared" si="42"/>
        <v>0</v>
      </c>
      <c r="EP42" s="28">
        <f>'District AL'!$X$17</f>
        <v>0</v>
      </c>
      <c r="ER42" s="28">
        <f>'District AL'!$D$18</f>
        <v>0</v>
      </c>
      <c r="ES42" s="108">
        <f t="shared" si="43"/>
        <v>0</v>
      </c>
      <c r="ET42" s="29" t="str">
        <f>IF('District AL'!$B$18="","",IF($ER42&gt;=$ES42,"Pass",IF($ER42&gt;=($ES42-'District AL'!$H$18-'District AL'!$I$18),"Pass With Exemption(s)","Fail")))</f>
        <v/>
      </c>
      <c r="EU42" s="28">
        <f>'District AL'!$F$18</f>
        <v>0</v>
      </c>
      <c r="EV42" s="108">
        <f t="shared" si="44"/>
        <v>0</v>
      </c>
      <c r="EW42" s="108">
        <f t="shared" si="45"/>
        <v>0</v>
      </c>
      <c r="EX42" s="29" t="str">
        <f>IF('District AL'!$B$18="","",IF($EU42&gt;=$EV42,"Pass",IF($EU42&gt;=($EV42-(('District AL'!$H$18-'District AL'!$I$18)/$EW42)),"Pass With Exemption(s)","Fail")))</f>
        <v/>
      </c>
      <c r="EY42" s="28">
        <f>'District AL'!$H$18+'District AL'!$I$18</f>
        <v>0</v>
      </c>
      <c r="EZ42" s="28">
        <f>'District AL'!$O$18</f>
        <v>0</v>
      </c>
      <c r="FA42" s="108">
        <f t="shared" si="46"/>
        <v>0</v>
      </c>
      <c r="FB42" s="29" t="str">
        <f>IF('District AL'!$B$18="","",IF($EZ42&gt;=$FA42,"Pass",IF($EZ42&gt;=($FA42-'District AL'!$R$18-'District AL'!$S$18),"Pass With Exemption(s)","Fail")))</f>
        <v/>
      </c>
      <c r="FC42" s="28">
        <f>'District AL'!$P$18</f>
        <v>0</v>
      </c>
      <c r="FD42" s="108">
        <f t="shared" si="47"/>
        <v>0</v>
      </c>
      <c r="FE42" s="29" t="str">
        <f>IF('District AL'!$B$18="","",IF($FC42&gt;=$FD42,"Pass",IF($FC42&gt;=($FD42-(('District AL'!$R$18-'District AL'!$S$18)/$FH42)),"Pass With Exemption(s)","Fail")))</f>
        <v/>
      </c>
      <c r="FF42" s="28">
        <f>'District AL'!$R$18+'District AL'!$S$18</f>
        <v>0</v>
      </c>
      <c r="FG42" s="28">
        <f>'District AL'!$E$18</f>
        <v>0</v>
      </c>
      <c r="FH42" s="108">
        <f t="shared" si="48"/>
        <v>0</v>
      </c>
      <c r="FI42" s="28">
        <f>'District AL'!$X$18</f>
        <v>0</v>
      </c>
      <c r="FK42" s="28">
        <f>'District AL'!$D$19</f>
        <v>0</v>
      </c>
      <c r="FL42" s="108">
        <f t="shared" si="49"/>
        <v>0</v>
      </c>
      <c r="FM42" s="29" t="str">
        <f>IF('District AL'!$B$19="","",IF($FK42&gt;=$FL42,"Pass",IF($FK42&gt;=($FL42-'District AL'!$H$19-'District AL'!$I$19),"Pass With Exemption(s)","Fail")))</f>
        <v/>
      </c>
      <c r="FN42" s="28">
        <f>'District AL'!$F$19</f>
        <v>0</v>
      </c>
      <c r="FO42" s="108">
        <f t="shared" si="50"/>
        <v>0</v>
      </c>
      <c r="FP42" s="108">
        <f t="shared" si="51"/>
        <v>0</v>
      </c>
      <c r="FQ42" s="29" t="str">
        <f>IF('District AL'!$B$19="","",IF($FN42&gt;=$FO42,"Pass",IF($FN42&gt;=($FO42-(('District AL'!$H$19-'District AL'!$I$19)/$FP42)),"Pass With Exemption(s)","Fail")))</f>
        <v/>
      </c>
      <c r="FR42" s="28">
        <f>'District AL'!$H$19+'District AL'!$I$19</f>
        <v>0</v>
      </c>
      <c r="FS42" s="28">
        <f>'District AL'!$O$19</f>
        <v>0</v>
      </c>
      <c r="FT42" s="108">
        <f t="shared" si="52"/>
        <v>0</v>
      </c>
      <c r="FU42" s="29" t="str">
        <f>IF('District AL'!$B$19="","",IF($FS42&gt;=$FT42,"Pass",IF($FS42&gt;=($FT42-'District AL'!$R$19-'District AL'!$S$19),"Pass With Exemption(s)","Fail")))</f>
        <v/>
      </c>
      <c r="FV42" s="28">
        <f>'District AL'!$P$19</f>
        <v>0</v>
      </c>
      <c r="FW42" s="108">
        <f t="shared" si="53"/>
        <v>0</v>
      </c>
      <c r="FX42" s="29" t="str">
        <f>IF('District AL'!$B$19="","",IF($FV42&gt;=$FW42,"Pass",IF($FV42&gt;=($FW42-(('District AL'!$R$19-'District AL'!$S$19)/$GA42)),"Pass With Exemption(s)","Fail")))</f>
        <v/>
      </c>
      <c r="FY42" s="28">
        <f>'District AL'!$R$19+'District AL'!$S$19</f>
        <v>0</v>
      </c>
      <c r="FZ42" s="28">
        <f>'District AL'!$E$19</f>
        <v>0</v>
      </c>
      <c r="GA42" s="108">
        <f t="shared" si="54"/>
        <v>0</v>
      </c>
      <c r="GB42" s="28">
        <f>'District AL'!$X$19</f>
        <v>0</v>
      </c>
      <c r="GD42" s="28">
        <f>'District AL'!$D$20</f>
        <v>0</v>
      </c>
      <c r="GE42" s="108">
        <f t="shared" si="55"/>
        <v>0</v>
      </c>
      <c r="GF42" s="29" t="str">
        <f>IF('District AL'!$B$20="","",IF($GD42&gt;=$GE42,"Pass",IF($GD42&gt;=($GE42-'District AL'!$H$20-'District AL'!$I$20),"Pass With Exemption(s)","Fail")))</f>
        <v/>
      </c>
      <c r="GG42" s="28">
        <f>'District AL'!$F$20</f>
        <v>0</v>
      </c>
      <c r="GH42" s="108">
        <f t="shared" si="56"/>
        <v>0</v>
      </c>
      <c r="GI42" s="108">
        <f t="shared" si="57"/>
        <v>0</v>
      </c>
      <c r="GJ42" s="29" t="str">
        <f>IF('District AL'!$B$20="","",IF($GG42&gt;=$GH42,"Pass",IF($GG42&gt;=($GH42-(('District AL'!$H$20-'District AL'!$I$20)/$GI42)),"Pass With Exemption(s)","Fail")))</f>
        <v/>
      </c>
      <c r="GK42" s="28">
        <f>'District AL'!$H$20+'District AL'!$I$20</f>
        <v>0</v>
      </c>
      <c r="GL42" s="28">
        <f>'District AL'!$O$20</f>
        <v>0</v>
      </c>
      <c r="GM42" s="108">
        <f t="shared" si="58"/>
        <v>0</v>
      </c>
      <c r="GN42" s="29" t="str">
        <f>IF('District AL'!$B$20="","",IF($GL42&gt;=$GM42,"Pass",IF($GL42&gt;=($GM42-'District AL'!$R$20-'District AL'!$S$20),"Pass With Exemption(s)","Fail")))</f>
        <v/>
      </c>
      <c r="GO42" s="28">
        <f>'District AL'!$P$20</f>
        <v>0</v>
      </c>
      <c r="GP42" s="108">
        <f t="shared" si="59"/>
        <v>0</v>
      </c>
      <c r="GQ42" s="29" t="str">
        <f>IF('District AL'!$B$20="","",IF($GO42&gt;=$GP42,"Pass",IF($GO42&gt;=($GP42-(('District AL'!$R$20-'District AL'!$S$20)/$GT42)),"Pass With Exemption(s)","Fail")))</f>
        <v/>
      </c>
      <c r="GR42" s="28">
        <f>'District AL'!$R$20+'District AL'!$S$20</f>
        <v>0</v>
      </c>
      <c r="GS42" s="28">
        <f>'District AL'!$E$20</f>
        <v>0</v>
      </c>
      <c r="GT42" s="108">
        <f t="shared" si="60"/>
        <v>0</v>
      </c>
      <c r="GU42" s="28">
        <f>'District AL'!$X$20</f>
        <v>0</v>
      </c>
      <c r="GW42" s="28">
        <f>'District AL'!$D$21</f>
        <v>0</v>
      </c>
      <c r="GX42" s="108">
        <f t="shared" si="61"/>
        <v>0</v>
      </c>
      <c r="GY42" s="29" t="str">
        <f>IF('District AL'!$B$21="","",IF($GW42&gt;=$GX42,"Pass",IF($GW42&gt;=($GX42-'District AL'!$H$21-'District AL'!$I$21),"Pass With Exemption(s)","Fail")))</f>
        <v/>
      </c>
      <c r="GZ42" s="28">
        <f>'District AL'!$F$21</f>
        <v>0</v>
      </c>
      <c r="HA42" s="108">
        <f t="shared" si="62"/>
        <v>0</v>
      </c>
      <c r="HB42" s="108">
        <f t="shared" si="90"/>
        <v>0</v>
      </c>
      <c r="HC42" s="29" t="str">
        <f>IF('District AL'!$B$21="","",IF($GZ42&gt;=$HA42,"Pass",IF($GZ42&gt;=($HA42-(('District AL'!$H$21-'District AL'!$I$21)/$HB42)),"Pass With Exemption(s)","Fail")))</f>
        <v/>
      </c>
      <c r="HD42" s="28">
        <f>'District AL'!$H$21+'District AL'!$I$21</f>
        <v>0</v>
      </c>
      <c r="HE42" s="28">
        <f>'District AL'!$O$21</f>
        <v>0</v>
      </c>
      <c r="HF42" s="108">
        <f t="shared" si="63"/>
        <v>0</v>
      </c>
      <c r="HG42" s="29" t="str">
        <f>IF('District AL'!$B$21="","",IF($HE42&gt;=$HF42,"Pass",IF($HE42&gt;=($HF42-'District AL'!$R$21-'District AL'!$S$21),"Pass With Exemption(s)","Fail")))</f>
        <v/>
      </c>
      <c r="HH42" s="28">
        <f>'District AL'!$P$21</f>
        <v>0</v>
      </c>
      <c r="HI42" s="108">
        <f t="shared" si="64"/>
        <v>0</v>
      </c>
      <c r="HJ42" s="29" t="str">
        <f>IF('District AL'!$B$21="","",IF($HH42&gt;=$HI42,"Pass",IF($HH42&gt;=($HI42-(('District AL'!$R$21-'District AL'!$S$21)/$HM42)),"Pass With Exemption(s)","Fail")))</f>
        <v/>
      </c>
      <c r="HK42" s="28">
        <f>'District AL'!$R$21+'District AL'!$S$21</f>
        <v>0</v>
      </c>
      <c r="HL42" s="28">
        <f>'District AL'!$E$21</f>
        <v>0</v>
      </c>
      <c r="HM42" s="108">
        <f t="shared" si="65"/>
        <v>0</v>
      </c>
      <c r="HN42" s="28">
        <f>'District AL'!$X$21</f>
        <v>0</v>
      </c>
      <c r="HP42" s="28">
        <f>'District AL'!$D$22</f>
        <v>0</v>
      </c>
      <c r="HQ42" s="108">
        <f t="shared" si="66"/>
        <v>0</v>
      </c>
      <c r="HR42" s="29" t="str">
        <f>IF('District AL'!$B$22="","",IF($HP42&gt;=$HQ42,"Pass",IF($HP42&gt;=($HQ42-'District AL'!$H$22-'District AL'!$I$22),"Pass With Exemption(s)","Fail")))</f>
        <v/>
      </c>
      <c r="HS42" s="28">
        <f>'District AL'!$F$22</f>
        <v>0</v>
      </c>
      <c r="HT42" s="108">
        <f t="shared" si="67"/>
        <v>0</v>
      </c>
      <c r="HU42" s="108">
        <f t="shared" si="68"/>
        <v>0</v>
      </c>
      <c r="HV42" s="29" t="str">
        <f>IF('District AL'!$B$22="","",IF($HS42&gt;=$HT42,"Pass",IF($HS42&gt;=($HT42-(('District AL'!$H$22-'District AL'!$I$22)/$HU42)),"Pass With Exemption(s)","Fail")))</f>
        <v/>
      </c>
      <c r="HW42" s="28">
        <f>'District AL'!$H$22+'District AL'!$I$22</f>
        <v>0</v>
      </c>
      <c r="HX42" s="28">
        <f>'District AL'!$O$22</f>
        <v>0</v>
      </c>
      <c r="HY42" s="108">
        <f t="shared" si="69"/>
        <v>0</v>
      </c>
      <c r="HZ42" s="29" t="str">
        <f>IF('District AL'!$B$22="","",IF($HX42&gt;=$HY42,"Pass",IF($HX42&gt;=($HY42-'District AL'!$R$22-'District AL'!$S$22),"Pass With Exemption(s)","Fail")))</f>
        <v/>
      </c>
      <c r="IA42" s="28">
        <f>'District AL'!$P$22</f>
        <v>0</v>
      </c>
      <c r="IB42" s="108">
        <f t="shared" si="70"/>
        <v>0</v>
      </c>
      <c r="IC42" s="29" t="str">
        <f>IF('District AL'!$B$22="","",IF($IA42&gt;=$IB42,"Pass",IF($IA42&gt;=($IB42-(('District AL'!$R$22-'District AL'!$S$22)/$IF42)),"Pass With Exemption(s)","Fail")))</f>
        <v/>
      </c>
      <c r="ID42" s="28">
        <f>'District AL'!$R$22+'District AL'!$S$22</f>
        <v>0</v>
      </c>
      <c r="IE42" s="28">
        <f>'District AL'!$E$22</f>
        <v>0</v>
      </c>
      <c r="IF42" s="108">
        <f t="shared" si="71"/>
        <v>0</v>
      </c>
      <c r="IG42" s="28">
        <f>'District AL'!$X$22</f>
        <v>0</v>
      </c>
      <c r="II42" s="28">
        <f>'District AL'!$D$23</f>
        <v>0</v>
      </c>
      <c r="IJ42" s="108">
        <f t="shared" si="72"/>
        <v>0</v>
      </c>
      <c r="IK42" s="29" t="str">
        <f>IF('District AL'!$B$23="","",IF($II42&gt;=$IJ42,"Pass",IF($II42&gt;=($IJ42-'District AL'!$H$23-'District AL'!$I$23),"Pass With Exemption(s)","Fail")))</f>
        <v/>
      </c>
      <c r="IL42" s="28">
        <f>'District AL'!$F$23</f>
        <v>0</v>
      </c>
      <c r="IM42" s="108">
        <f t="shared" si="73"/>
        <v>0</v>
      </c>
      <c r="IN42" s="108">
        <f t="shared" si="74"/>
        <v>0</v>
      </c>
      <c r="IO42" s="29" t="str">
        <f>IF('District AL'!$B$23="","",IF($IL42&gt;=$IM42,"Pass",IF($IL42&gt;=($IM42-(('District AL'!$H$23-'District AL'!$I$23)/$IN42)),"Pass With Exemption(s)","Fail")))</f>
        <v/>
      </c>
      <c r="IP42" s="28">
        <f>'District AL'!$H$23+'District AL'!$I$23</f>
        <v>0</v>
      </c>
      <c r="IQ42" s="28">
        <f>'District AL'!$O$23</f>
        <v>0</v>
      </c>
      <c r="IR42" s="108">
        <f t="shared" si="75"/>
        <v>0</v>
      </c>
      <c r="IS42" s="29" t="str">
        <f>IF('District AL'!$B$23="","",IF($IQ42&gt;=$IR42,"Pass",IF($IQ42&gt;=($IR42-'District AL'!$R$23-'District AL'!$S$23),"Pass With Exemption(s)","Fail")))</f>
        <v/>
      </c>
      <c r="IT42" s="28">
        <f>'District AL'!$P$23</f>
        <v>0</v>
      </c>
      <c r="IU42" s="108">
        <f t="shared" si="76"/>
        <v>0</v>
      </c>
      <c r="IV42" s="29" t="str">
        <f>IF('District AL'!$B$23="","",IF($IT42&gt;=$IU42,"Pass",IF($IT42&gt;=($IU42-(('District AL'!$R$23-'District AL'!$S$23)/$IY42)),"Pass With Exemption(s)","Fail")))</f>
        <v/>
      </c>
      <c r="IW42" s="28">
        <f>'District AL'!$R$23+'District AL'!$S$23</f>
        <v>0</v>
      </c>
      <c r="IX42" s="28">
        <f>'District AL'!$E$23</f>
        <v>0</v>
      </c>
      <c r="IY42" s="108">
        <f t="shared" si="77"/>
        <v>0</v>
      </c>
      <c r="IZ42" s="28">
        <f>'District AL'!$X$23</f>
        <v>0</v>
      </c>
      <c r="JB42" s="28">
        <f>'District AL'!$D$24</f>
        <v>0</v>
      </c>
      <c r="JC42" s="108">
        <f t="shared" si="78"/>
        <v>0</v>
      </c>
      <c r="JD42" s="29" t="str">
        <f>IF('District AL'!$B$24="","",IF($JB42&gt;=$JC42,"Pass",IF($JB42&gt;=($JB42-'District AL'!$H$24-'District AL'!$I$24),"Pass With Exemption(s)","Fail")))</f>
        <v/>
      </c>
      <c r="JE42" s="28">
        <f>'District AL'!$F$24</f>
        <v>0</v>
      </c>
      <c r="JF42" s="108">
        <f t="shared" si="79"/>
        <v>0</v>
      </c>
      <c r="JG42" s="108">
        <f t="shared" si="80"/>
        <v>0</v>
      </c>
      <c r="JH42" s="29" t="str">
        <f>IF('District AL'!$B$24="","",IF($JE42&gt;=$JF42,"Pass",IF($JE42&gt;=($JF42-(('District AL'!$H$24-'District AL'!$I$24)/$JG42)),"Pass With Exemption(s)","Fail")))</f>
        <v/>
      </c>
      <c r="JI42" s="28">
        <f>'District AL'!$H$24+'District AL'!$I$24</f>
        <v>0</v>
      </c>
      <c r="JJ42" s="28">
        <f>'District AL'!$O$24</f>
        <v>0</v>
      </c>
      <c r="JK42" s="108">
        <f t="shared" si="81"/>
        <v>0</v>
      </c>
      <c r="JL42" s="29" t="str">
        <f>IF('District AL'!$B$24="","",IF($JJ42&gt;=$JK42,"Pass",IF($JJ42&gt;=($JK42-'District AL'!$R$24-'District AL'!$S$24),"Pass With Exemption(s)","Fail")))</f>
        <v/>
      </c>
      <c r="JM42" s="28">
        <f>'District AL'!$P$24</f>
        <v>0</v>
      </c>
      <c r="JN42" s="108">
        <f t="shared" si="82"/>
        <v>0</v>
      </c>
      <c r="JO42" s="29" t="str">
        <f>IF('District AL'!$B$24="","",IF($JM42&gt;=$JN42,"Pass",IF($JM42&gt;=($JN42-(('District AL'!$R$24-'District AL'!$S$24)/$JR42)),"Pass With Exemption(s)","Fail")))</f>
        <v/>
      </c>
      <c r="JP42" s="28">
        <f>'District AL'!$R$24+'District AL'!$S$24</f>
        <v>0</v>
      </c>
      <c r="JQ42" s="28">
        <f>'District AL'!$E$24</f>
        <v>0</v>
      </c>
      <c r="JR42" s="108">
        <f t="shared" si="83"/>
        <v>0</v>
      </c>
      <c r="JS42" s="28">
        <f>'District AL'!$X$24</f>
        <v>0</v>
      </c>
      <c r="JU42" s="28">
        <f>'District AL'!$D$25</f>
        <v>0</v>
      </c>
      <c r="JV42" s="108">
        <f t="shared" si="84"/>
        <v>0</v>
      </c>
      <c r="JW42" s="29" t="str">
        <f>IF('District AL'!$B$25="","",IF($JU42&gt;=$JV42,"Pass",IF($JU42&gt;=($JV42-'District AL'!$H$25-'District AL'!$I$25),"Pass With Exemption(s)","Fail")))</f>
        <v/>
      </c>
      <c r="JX42" s="28">
        <f>'District AL'!$F$25</f>
        <v>0</v>
      </c>
      <c r="JY42" s="108">
        <f t="shared" si="85"/>
        <v>0</v>
      </c>
      <c r="JZ42" s="108">
        <f t="shared" si="86"/>
        <v>0</v>
      </c>
      <c r="KA42" s="29" t="str">
        <f>IF('District AL'!$B$25="","",IF($JX42&gt;=$JY42,"Pass",IF($JX42&gt;=($JY42-(('District AL'!$H$25-'District AL'!$I$25)/$JZ42)),"Pass With Exemption(s)","Fail")))</f>
        <v/>
      </c>
      <c r="KB42" s="28">
        <f>'District AL'!$H$25+'District AL'!$I$25</f>
        <v>0</v>
      </c>
      <c r="KC42" s="28">
        <f>'District AL'!$O$25</f>
        <v>0</v>
      </c>
      <c r="KD42" s="108">
        <f t="shared" si="87"/>
        <v>0</v>
      </c>
      <c r="KE42" s="29" t="str">
        <f>IF('District AL'!$B$25="","",IF($KC42&gt;=$KD42,"Pass",IF($KC42&gt;=($KD42-'District AL'!$R$25-'District AL'!$S$25),"Pass With Exemption(s)","Fail")))</f>
        <v/>
      </c>
      <c r="KF42" s="28">
        <f>'District AL'!$P$25</f>
        <v>0</v>
      </c>
      <c r="KG42" s="108">
        <f t="shared" si="88"/>
        <v>0</v>
      </c>
      <c r="KH42" s="29" t="str">
        <f>IF('District AL'!$B$25="","",IF($KF42&gt;=$KG42,"Pass",IF($KF42&gt;=($KG42-(('District AL'!$R$25-'District AL'!$S$25)/$KK42)),"Pass With Exemption(s)","Fail")))</f>
        <v/>
      </c>
      <c r="KI42" s="28">
        <f>'District AL'!$R$25+'District AL'!$S$25</f>
        <v>0</v>
      </c>
      <c r="KJ42" s="28">
        <f>'District AL'!$E$25</f>
        <v>0</v>
      </c>
      <c r="KK42" s="108">
        <f t="shared" si="89"/>
        <v>0</v>
      </c>
      <c r="KL42" s="28">
        <f>'District AL'!$X$25</f>
        <v>0</v>
      </c>
    </row>
    <row r="43" spans="1:298" x14ac:dyDescent="0.3">
      <c r="A43" s="30">
        <f>'District AM'!$B$3</f>
        <v>0</v>
      </c>
      <c r="B43" s="28">
        <f>'District AM'!$D$10</f>
        <v>0</v>
      </c>
      <c r="C43" s="29" t="str">
        <f>IF('District AM'!$B$10="","",IF('District AM'!$H$10&gt;0,"Pass With Exemption(s)","Pass"))</f>
        <v/>
      </c>
      <c r="D43" s="28">
        <f>'District AM'!$F$10</f>
        <v>0</v>
      </c>
      <c r="E43" s="29" t="str">
        <f>IF('District AM'!$B$10="","",IF('District AM'!$H$10&gt;0,"Pass With Exemption(s)","Pass"))</f>
        <v/>
      </c>
      <c r="F43" s="28">
        <f>'District AM'!$H$10+'District AM'!$I$10</f>
        <v>0</v>
      </c>
      <c r="G43" s="28">
        <f>'District AM'!$O$10</f>
        <v>0</v>
      </c>
      <c r="H43" s="29" t="str">
        <f>IF('District AM'!$B$10="","",IF('District AM'!$R$10&gt;0,"Pass With Exemption(s)","Pass"))</f>
        <v/>
      </c>
      <c r="I43" s="28">
        <f>'District AM'!$P$10</f>
        <v>0</v>
      </c>
      <c r="J43" s="29" t="str">
        <f>IF('District AM'!$B$10="","",IF('District AM'!$R$10&gt;0,"Pass With Exemption(s)","Pass"))</f>
        <v/>
      </c>
      <c r="K43" s="28">
        <f>'District AM'!$R$10+'District AM'!$S$10</f>
        <v>0</v>
      </c>
      <c r="L43" s="28">
        <f>'District AM'!$E$10</f>
        <v>0</v>
      </c>
      <c r="M43" s="28">
        <f>'District AM'!$X$10</f>
        <v>0</v>
      </c>
      <c r="O43" s="28">
        <f>'District AM'!$D$11</f>
        <v>0</v>
      </c>
      <c r="P43" s="108">
        <f t="shared" si="1"/>
        <v>0</v>
      </c>
      <c r="Q43" s="29" t="str">
        <f>IF('District AM'!$B$11="","",IF($O43&gt;=$P43,"Pass",IF($O43&gt;=($P43-'District AM'!$H$11-'District AM'!$I$11),"Pass With Exemption(s)","Fail")))</f>
        <v/>
      </c>
      <c r="R43" s="28">
        <f>'District AM'!$F$11</f>
        <v>0</v>
      </c>
      <c r="S43" s="108">
        <f t="shared" si="2"/>
        <v>0</v>
      </c>
      <c r="T43" s="108">
        <f t="shared" si="3"/>
        <v>0</v>
      </c>
      <c r="U43" s="29" t="str">
        <f>IF('District AM'!$B$11="","",IF($R43&gt;=$S43,"Pass",IF($R43&gt;=($S43-(('District AM'!$H$11-'District AM'!$I$11)/$T43)),"Pass With Exemption(s)","Fail")))</f>
        <v/>
      </c>
      <c r="V43" s="28">
        <f>'District AM'!$H$11+'District AM'!$I$11</f>
        <v>0</v>
      </c>
      <c r="W43" s="28">
        <f>'District AM'!$O$11</f>
        <v>0</v>
      </c>
      <c r="X43" s="108">
        <f t="shared" si="4"/>
        <v>0</v>
      </c>
      <c r="Y43" s="29" t="str">
        <f>IF('District AM'!$B$11="","",IF($W43&gt;=$X43,"Pass",IF($W43&gt;=($X43-'District AM'!$R$11-'District AM'!$S$11),"Pass With Exemption(s)","Fail")))</f>
        <v/>
      </c>
      <c r="Z43" s="28">
        <f>'District AM'!$P$11</f>
        <v>0</v>
      </c>
      <c r="AA43" s="108">
        <f t="shared" si="5"/>
        <v>0</v>
      </c>
      <c r="AB43" s="29" t="str">
        <f>IF('District AM'!$B$11="","",IF($Z43&gt;=$AA43,"Pass",IF($Z43&gt;=($AA43-(('District AM'!$R$11-'District AM'!$S$11)/$AE43)),"Pass With Exemption(s)","Fail")))</f>
        <v/>
      </c>
      <c r="AC43" s="28">
        <f>'District AM'!$R$11+'District AM'!$S$11</f>
        <v>0</v>
      </c>
      <c r="AD43" s="28">
        <f>'District AM'!$E$11</f>
        <v>0</v>
      </c>
      <c r="AE43" s="108">
        <f t="shared" si="6"/>
        <v>0</v>
      </c>
      <c r="AF43" s="28">
        <f>'District AM'!$X$11</f>
        <v>0</v>
      </c>
      <c r="AH43" s="28">
        <f>'District AM'!$D$12</f>
        <v>0</v>
      </c>
      <c r="AI43" s="108">
        <f t="shared" si="7"/>
        <v>0</v>
      </c>
      <c r="AJ43" s="29" t="str">
        <f>IF('District AM'!$B$12="","",IF($AH43&gt;=$AI43,"Pass",IF($AH43&gt;=($AI43-'District AM'!$H$12-'District AM'!$I$12),"Pass With Exemption(s)","Fail")))</f>
        <v/>
      </c>
      <c r="AK43" s="28">
        <f>'District AM'!$F$12</f>
        <v>0</v>
      </c>
      <c r="AL43" s="108">
        <f t="shared" si="8"/>
        <v>0</v>
      </c>
      <c r="AM43" s="108">
        <f t="shared" si="9"/>
        <v>0</v>
      </c>
      <c r="AN43" s="29" t="str">
        <f>IF('District AM'!$B$12="","",IF($AK43&gt;=$AL43,"Pass",IF($AK43&gt;=($AL43-(('District AM'!$H$12-'District AM'!$I$12)/$AM43)),"Pass With Exemption(s)","Fail")))</f>
        <v/>
      </c>
      <c r="AO43" s="28">
        <f>'District AM'!$H$12+'District AM'!$I$12</f>
        <v>0</v>
      </c>
      <c r="AP43" s="28">
        <f>'District AM'!$O$12</f>
        <v>0</v>
      </c>
      <c r="AQ43" s="108">
        <f t="shared" si="10"/>
        <v>0</v>
      </c>
      <c r="AR43" s="29" t="str">
        <f>IF('District AM'!$B$12="","",IF($AP43&gt;=$AQ43,"Pass",IF($AP43&gt;=($AQ43-'District AM'!$R$12-'District AM'!$S$12),"Pass With Exemption(s)","Fail")))</f>
        <v/>
      </c>
      <c r="AS43" s="28">
        <f>'District AM'!$P$12</f>
        <v>0</v>
      </c>
      <c r="AT43" s="108">
        <f t="shared" si="11"/>
        <v>0</v>
      </c>
      <c r="AU43" s="29" t="str">
        <f>IF('District AM'!$B$12="","",IF($AS43&gt;=$AT43,"Pass",IF($AS43&gt;=($AT43-(('District AM'!$R$12-'District AM'!$S$12)/$AX43)),"Pass With Exemption(s)","Fail")))</f>
        <v/>
      </c>
      <c r="AV43" s="28">
        <f>'District AM'!$R$12+'District AM'!$S$12</f>
        <v>0</v>
      </c>
      <c r="AW43" s="28">
        <f>'District AM'!$E$12</f>
        <v>0</v>
      </c>
      <c r="AX43" s="108">
        <f t="shared" si="12"/>
        <v>0</v>
      </c>
      <c r="AY43" s="28">
        <f>'District AM'!$X$12</f>
        <v>0</v>
      </c>
      <c r="BA43" s="28">
        <f>'District AM'!$D$13</f>
        <v>0</v>
      </c>
      <c r="BB43" s="108">
        <f t="shared" si="13"/>
        <v>0</v>
      </c>
      <c r="BC43" s="29" t="str">
        <f>IF('District AM'!$B$13="","",IF($BA43&gt;=$BB43,"Pass",IF($BA43&gt;=($BB43-'District AM'!$H$13-'District AM'!$I$13),"Pass With Exemption(s)","Fail")))</f>
        <v/>
      </c>
      <c r="BD43" s="28">
        <f>'District AM'!$F$13</f>
        <v>0</v>
      </c>
      <c r="BE43" s="108">
        <f t="shared" si="14"/>
        <v>0</v>
      </c>
      <c r="BF43" s="108">
        <f t="shared" si="15"/>
        <v>0</v>
      </c>
      <c r="BG43" s="29" t="str">
        <f>IF('District AM'!$B$13="","",IF($BD43&gt;=$BE43,"Pass",IF($BD43&gt;=($BE43-(('District AM'!$H$13-'District AM'!$I$13)/$BF43)),"Pass With Exemption(s)","Fail")))</f>
        <v/>
      </c>
      <c r="BH43" s="28">
        <f>'District AM'!$H$13+'District AM'!$I$13</f>
        <v>0</v>
      </c>
      <c r="BI43" s="28">
        <f>'District AM'!$O$13</f>
        <v>0</v>
      </c>
      <c r="BJ43" s="108">
        <f t="shared" si="16"/>
        <v>0</v>
      </c>
      <c r="BK43" s="29" t="str">
        <f>IF('District AM'!$B$13="","",IF($BI43&gt;=$BJ43,"Pass",IF($BI43&gt;=($BJ43-'District AM'!$R$13-'District AM'!$S$13),"Pass With Exemption(s)","Fail")))</f>
        <v/>
      </c>
      <c r="BL43" s="28">
        <f>'District AM'!$P$13</f>
        <v>0</v>
      </c>
      <c r="BM43" s="108">
        <f t="shared" si="17"/>
        <v>0</v>
      </c>
      <c r="BN43" s="29" t="str">
        <f>IF('District AM'!$B$13="","",IF($BL43&gt;=$BM43,"Pass",IF($BL43&gt;=($BM43-(('District AM'!$R$13-'District AM'!$S$13)/$BQ43)),"Pass With Exemption(s)","Fail")))</f>
        <v/>
      </c>
      <c r="BO43" s="28">
        <f>'District AM'!$R$13+'District AM'!$S$13</f>
        <v>0</v>
      </c>
      <c r="BP43" s="28">
        <f>'District AM'!$E$13</f>
        <v>0</v>
      </c>
      <c r="BQ43" s="108">
        <f t="shared" si="18"/>
        <v>0</v>
      </c>
      <c r="BR43" s="28">
        <f>'District AM'!$X$13</f>
        <v>0</v>
      </c>
      <c r="BT43" s="28">
        <f>'District AM'!$D$14</f>
        <v>0</v>
      </c>
      <c r="BU43" s="108">
        <f t="shared" si="19"/>
        <v>0</v>
      </c>
      <c r="BV43" s="29" t="str">
        <f>IF('District AM'!$B$14="","",IF($BT43&gt;=$BU43,"Pass",IF($BT43&gt;=($BU43-'District AM'!$H$14-'District AM'!$I$14),"Pass With Exemption(s)","Fail")))</f>
        <v/>
      </c>
      <c r="BW43" s="28">
        <f>'District AM'!$F$14</f>
        <v>0</v>
      </c>
      <c r="BX43" s="108">
        <f t="shared" si="20"/>
        <v>0</v>
      </c>
      <c r="BY43" s="108">
        <f t="shared" si="21"/>
        <v>0</v>
      </c>
      <c r="BZ43" s="29" t="str">
        <f>IF('District AM'!$B$14="","",IF($BW43&gt;=$BX43,"Pass",IF($BW43&gt;=($BX43-(('District AM'!$H$14-'District AM'!$I$14)/$BY43)),"Pass With Exemption(s)","Fail")))</f>
        <v/>
      </c>
      <c r="CA43" s="28">
        <f>'District AM'!$H$14+'District AM'!$I$14</f>
        <v>0</v>
      </c>
      <c r="CB43" s="28">
        <f>'District AM'!$O$14</f>
        <v>0</v>
      </c>
      <c r="CC43" s="108">
        <f t="shared" si="22"/>
        <v>0</v>
      </c>
      <c r="CD43" s="29" t="str">
        <f>IF('District AM'!$B$14="","",IF($CB43&gt;=$CC43,"Pass",IF($CB43&gt;=($CC43-'District AM'!$R$14-'District AM'!$S$14),"Pass With Exemption(s)","Fail")))</f>
        <v/>
      </c>
      <c r="CE43" s="28">
        <f>'District AM'!$P$14</f>
        <v>0</v>
      </c>
      <c r="CF43" s="108">
        <f t="shared" si="23"/>
        <v>0</v>
      </c>
      <c r="CG43" s="29" t="str">
        <f>IF('District AM'!$B$14="","",IF($CE43&gt;=$CF43,"Pass",IF($CE43&gt;=($CF43-(('District AM'!$R$14-'District AM'!$S$14)/$CJ43)),"Pass With Exemption(s)","Fail")))</f>
        <v/>
      </c>
      <c r="CH43" s="28">
        <f>'District AM'!$R$14+'District AM'!$S$14</f>
        <v>0</v>
      </c>
      <c r="CI43" s="28">
        <f>'District AM'!$E$14</f>
        <v>0</v>
      </c>
      <c r="CJ43" s="108">
        <f t="shared" si="24"/>
        <v>0</v>
      </c>
      <c r="CK43" s="28">
        <f>'District AM'!$X$14</f>
        <v>0</v>
      </c>
      <c r="CM43" s="28">
        <f>'District AM'!$D$15</f>
        <v>0</v>
      </c>
      <c r="CN43" s="108">
        <f t="shared" si="25"/>
        <v>0</v>
      </c>
      <c r="CO43" s="29" t="str">
        <f>IF('District AM'!$B$15="","",IF($CM43&gt;=$CN43,"Pass",IF($CM43&gt;=($CN43-'District AM'!$H$15-'District AM'!$I$15),"Pass With Exemption(s)","Fail")))</f>
        <v/>
      </c>
      <c r="CP43" s="28">
        <f>'District AM'!$F$15</f>
        <v>0</v>
      </c>
      <c r="CQ43" s="108">
        <f t="shared" si="26"/>
        <v>0</v>
      </c>
      <c r="CR43" s="108">
        <f t="shared" si="27"/>
        <v>0</v>
      </c>
      <c r="CS43" s="29" t="str">
        <f>IF('District AM'!$B$15="","",IF($CP43&gt;=$CQ43,"Pass",IF($CP43&gt;=($CQ43-(('District AM'!$H$15-'District AM'!$I$15)/$CR43)),"Pass With Exemption(s)","Fail")))</f>
        <v/>
      </c>
      <c r="CT43" s="28">
        <f>'District AM'!$H$15+'District AM'!$I$15</f>
        <v>0</v>
      </c>
      <c r="CU43" s="28">
        <f>'District AM'!$O$15</f>
        <v>0</v>
      </c>
      <c r="CV43" s="108">
        <f t="shared" si="28"/>
        <v>0</v>
      </c>
      <c r="CW43" s="29" t="str">
        <f>IF('District AM'!$B$15="","",IF($CU43&gt;=$CV43,"Pass",IF($CU43&gt;=($CV43-'District AM'!$R$15-'District AM'!$S$15),"Pass With Exemption(s)","Fail")))</f>
        <v/>
      </c>
      <c r="CX43" s="28">
        <f>'District AM'!$P$15</f>
        <v>0</v>
      </c>
      <c r="CY43" s="108">
        <f t="shared" si="29"/>
        <v>0</v>
      </c>
      <c r="CZ43" s="29" t="str">
        <f>IF('District AM'!$B$15="","",IF($CX43&gt;=$CY43,"Pass",IF($CX43&gt;=($CY43-(('District AM'!$R$15-'District AM'!$S$15)/$DC43)),"Pass With Exemption(s)","Fail")))</f>
        <v/>
      </c>
      <c r="DA43" s="28">
        <f>'District AM'!$R$15+'District AM'!$S$15</f>
        <v>0</v>
      </c>
      <c r="DB43" s="28">
        <f>'District AM'!$E$15</f>
        <v>0</v>
      </c>
      <c r="DC43" s="108">
        <f t="shared" si="30"/>
        <v>0</v>
      </c>
      <c r="DD43" s="28">
        <f>'District AM'!$X$15</f>
        <v>0</v>
      </c>
      <c r="DF43" s="28">
        <f>'District AM'!$D$16</f>
        <v>0</v>
      </c>
      <c r="DG43" s="108">
        <f t="shared" si="31"/>
        <v>0</v>
      </c>
      <c r="DH43" s="29" t="str">
        <f>IF('District AM'!$B$16="","",IF($DF43&gt;=$DG43,"Pass",IF($DF43&gt;=($DG43-'District AM'!$H$16-'District AM'!$I$16),"Pass With Exemption(s)","Fail")))</f>
        <v/>
      </c>
      <c r="DI43" s="28">
        <f>'District AM'!$F$16</f>
        <v>0</v>
      </c>
      <c r="DJ43" s="108">
        <f t="shared" si="32"/>
        <v>0</v>
      </c>
      <c r="DK43" s="108">
        <f t="shared" si="33"/>
        <v>0</v>
      </c>
      <c r="DL43" s="29" t="str">
        <f>IF('District AM'!$B$16="","",IF($DI43&gt;=$DJ43,"Pass",IF($DI43&gt;=($DJ43-(('District AM'!$H$16-'District AM'!$I$16)/$DK43)),"Pass With Exemption(s)","Fail")))</f>
        <v/>
      </c>
      <c r="DM43" s="28">
        <f>'District AM'!$H$16+'District AM'!$I$16</f>
        <v>0</v>
      </c>
      <c r="DN43" s="28">
        <f>'District AM'!$O$16</f>
        <v>0</v>
      </c>
      <c r="DO43" s="108">
        <f t="shared" si="34"/>
        <v>0</v>
      </c>
      <c r="DP43" s="29" t="str">
        <f>IF('District AM'!$B$16="","",IF($DN43&gt;=$DO43,"Pass",IF($DN43&gt;=($DO43-'District AM'!$R$16-'District AM'!$S$16),"Pass With Exemption(s)","Fail")))</f>
        <v/>
      </c>
      <c r="DQ43" s="28">
        <f>'District AM'!$P$16</f>
        <v>0</v>
      </c>
      <c r="DR43" s="108">
        <f t="shared" si="35"/>
        <v>0</v>
      </c>
      <c r="DS43" s="29" t="str">
        <f>IF('District AM'!$B$16="","",IF($DQ43&gt;=$DR43,"Pass",IF($DQ43&gt;=($DR43-(('District AM'!$R$16-'District AM'!$S$16)/$DV43)),"Pass With Exemption(s)","Fail")))</f>
        <v/>
      </c>
      <c r="DT43" s="28">
        <f>'District AM'!$R$16+'District AM'!$S$16</f>
        <v>0</v>
      </c>
      <c r="DU43" s="28">
        <f>'District AM'!$E$16</f>
        <v>0</v>
      </c>
      <c r="DV43" s="108">
        <f t="shared" si="36"/>
        <v>0</v>
      </c>
      <c r="DW43" s="28">
        <f>'District AM'!$X$16</f>
        <v>0</v>
      </c>
      <c r="DY43" s="28">
        <f>'District AM'!$D$17</f>
        <v>0</v>
      </c>
      <c r="DZ43" s="108">
        <f t="shared" si="37"/>
        <v>0</v>
      </c>
      <c r="EA43" s="29" t="str">
        <f>IF('District AM'!$B$17="","",IF($DY43&gt;=$DZ43,"Pass",IF($DY43&gt;=($DZ43-'District AM'!$H$17-'District AM'!$I$17),"Pass With Exemption(s)","Fail")))</f>
        <v/>
      </c>
      <c r="EB43" s="28">
        <f>'District AM'!$F$17</f>
        <v>0</v>
      </c>
      <c r="EC43" s="108">
        <f t="shared" si="38"/>
        <v>0</v>
      </c>
      <c r="ED43" s="108">
        <f t="shared" si="39"/>
        <v>0</v>
      </c>
      <c r="EE43" s="29" t="str">
        <f>IF('District AM'!$B$17="","",IF($EB43&gt;=$EC43,"Pass",IF($EB43&gt;=($EC43-(('District AM'!$H$17-'District AM'!$I$17)/$ED43)),"Pass With Exemption(s)","Fail")))</f>
        <v/>
      </c>
      <c r="EF43" s="28">
        <f>'District AM'!$H$17+'District AM'!$I$17</f>
        <v>0</v>
      </c>
      <c r="EG43" s="28">
        <f>'District AM'!$O$17</f>
        <v>0</v>
      </c>
      <c r="EH43" s="108">
        <f t="shared" si="40"/>
        <v>0</v>
      </c>
      <c r="EI43" s="29" t="str">
        <f>IF('District AM'!$B$17="","",IF($EG43&gt;=$EH43,"Pass",IF($EG43&gt;=($EH43-'District AM'!$R$17-'District AM'!$S$17),"Pass With Exemption(s)","Fail")))</f>
        <v/>
      </c>
      <c r="EJ43" s="28">
        <f>'District AM'!$P$17</f>
        <v>0</v>
      </c>
      <c r="EK43" s="108">
        <f t="shared" si="41"/>
        <v>0</v>
      </c>
      <c r="EL43" s="29" t="str">
        <f>IF('District AM'!$B$17="","",IF($EJ43&gt;=$EK43,"Pass",IF($EJ43&gt;=($EK43-(('District AM'!$R$17-'District AM'!$S$17)/$EO43)),"Pass With Exemption(s)","Fail")))</f>
        <v/>
      </c>
      <c r="EM43" s="28">
        <f>'District AM'!$R$17+'District AM'!$S$17</f>
        <v>0</v>
      </c>
      <c r="EN43" s="28">
        <f>'District AM'!$E$17</f>
        <v>0</v>
      </c>
      <c r="EO43" s="108">
        <f t="shared" si="42"/>
        <v>0</v>
      </c>
      <c r="EP43" s="28">
        <f>'District AM'!$X$17</f>
        <v>0</v>
      </c>
      <c r="ER43" s="28">
        <f>'District AM'!$D$18</f>
        <v>0</v>
      </c>
      <c r="ES43" s="108">
        <f t="shared" si="43"/>
        <v>0</v>
      </c>
      <c r="ET43" s="29" t="str">
        <f>IF('District AM'!$B$18="","",IF($ER43&gt;=$ES43,"Pass",IF($ER43&gt;=($ES43-'District AM'!$H$18-'District AM'!$I$18),"Pass With Exemption(s)","Fail")))</f>
        <v/>
      </c>
      <c r="EU43" s="28">
        <f>'District AM'!$F$18</f>
        <v>0</v>
      </c>
      <c r="EV43" s="108">
        <f t="shared" si="44"/>
        <v>0</v>
      </c>
      <c r="EW43" s="108">
        <f t="shared" si="45"/>
        <v>0</v>
      </c>
      <c r="EX43" s="29" t="str">
        <f>IF('District AM'!$B$18="","",IF($EU43&gt;=$EV43,"Pass",IF($EU43&gt;=($EV43-(('District AM'!$H$18-'District AM'!$I$18)/$EW43)),"Pass With Exemption(s)","Fail")))</f>
        <v/>
      </c>
      <c r="EY43" s="28">
        <f>'District AM'!$H$18+'District AM'!$I$18</f>
        <v>0</v>
      </c>
      <c r="EZ43" s="28">
        <f>'District AM'!$O$18</f>
        <v>0</v>
      </c>
      <c r="FA43" s="108">
        <f t="shared" si="46"/>
        <v>0</v>
      </c>
      <c r="FB43" s="29" t="str">
        <f>IF('District AM'!$B$18="","",IF($EZ43&gt;=$FA43,"Pass",IF($EZ43&gt;=($FA43-'District AM'!$R$18-'District AM'!$S$18),"Pass With Exemption(s)","Fail")))</f>
        <v/>
      </c>
      <c r="FC43" s="28">
        <f>'District AM'!$P$18</f>
        <v>0</v>
      </c>
      <c r="FD43" s="108">
        <f t="shared" si="47"/>
        <v>0</v>
      </c>
      <c r="FE43" s="29" t="str">
        <f>IF('District AM'!$B$18="","",IF($FC43&gt;=$FD43,"Pass",IF($FC43&gt;=($FD43-(('District AM'!$R$18-'District AM'!$S$18)/$FH43)),"Pass With Exemption(s)","Fail")))</f>
        <v/>
      </c>
      <c r="FF43" s="28">
        <f>'District AM'!$R$18+'District AM'!$S$18</f>
        <v>0</v>
      </c>
      <c r="FG43" s="28">
        <f>'District AM'!$E$18</f>
        <v>0</v>
      </c>
      <c r="FH43" s="108">
        <f t="shared" si="48"/>
        <v>0</v>
      </c>
      <c r="FI43" s="28">
        <f>'District AM'!$X$18</f>
        <v>0</v>
      </c>
      <c r="FK43" s="28">
        <f>'District AM'!$D$19</f>
        <v>0</v>
      </c>
      <c r="FL43" s="108">
        <f t="shared" si="49"/>
        <v>0</v>
      </c>
      <c r="FM43" s="29" t="str">
        <f>IF('District AM'!$B$19="","",IF($FK43&gt;=$FL43,"Pass",IF($FK43&gt;=($FL43-'District AM'!$H$19-'District AM'!$I$19),"Pass With Exemption(s)","Fail")))</f>
        <v/>
      </c>
      <c r="FN43" s="28">
        <f>'District AM'!$F$19</f>
        <v>0</v>
      </c>
      <c r="FO43" s="108">
        <f t="shared" si="50"/>
        <v>0</v>
      </c>
      <c r="FP43" s="108">
        <f t="shared" si="51"/>
        <v>0</v>
      </c>
      <c r="FQ43" s="29" t="str">
        <f>IF('District AM'!$B$19="","",IF($FN43&gt;=$FO43,"Pass",IF($FN43&gt;=($FO43-(('District AM'!$H$19-'District AM'!$I$19)/$FP43)),"Pass With Exemption(s)","Fail")))</f>
        <v/>
      </c>
      <c r="FR43" s="28">
        <f>'District AM'!$H$19+'District AM'!$I$19</f>
        <v>0</v>
      </c>
      <c r="FS43" s="28">
        <f>'District AM'!$O$19</f>
        <v>0</v>
      </c>
      <c r="FT43" s="108">
        <f t="shared" si="52"/>
        <v>0</v>
      </c>
      <c r="FU43" s="29" t="str">
        <f>IF('District AM'!$B$19="","",IF($FS43&gt;=$FT43,"Pass",IF($FS43&gt;=($FT43-'District AM'!$R$19-'District AM'!$S$19),"Pass With Exemption(s)","Fail")))</f>
        <v/>
      </c>
      <c r="FV43" s="28">
        <f>'District AM'!$P$19</f>
        <v>0</v>
      </c>
      <c r="FW43" s="108">
        <f t="shared" si="53"/>
        <v>0</v>
      </c>
      <c r="FX43" s="29" t="str">
        <f>IF('District AM'!$B$19="","",IF($FV43&gt;=$FW43,"Pass",IF($FV43&gt;=($FW43-(('District AM'!$R$19-'District AM'!$S$19)/$GA43)),"Pass With Exemption(s)","Fail")))</f>
        <v/>
      </c>
      <c r="FY43" s="28">
        <f>'District AM'!$R$19+'District AM'!$S$19</f>
        <v>0</v>
      </c>
      <c r="FZ43" s="28">
        <f>'District AM'!$E$19</f>
        <v>0</v>
      </c>
      <c r="GA43" s="108">
        <f t="shared" si="54"/>
        <v>0</v>
      </c>
      <c r="GB43" s="28">
        <f>'District AM'!$X$19</f>
        <v>0</v>
      </c>
      <c r="GD43" s="28">
        <f>'District AM'!$D$20</f>
        <v>0</v>
      </c>
      <c r="GE43" s="108">
        <f t="shared" si="55"/>
        <v>0</v>
      </c>
      <c r="GF43" s="29" t="str">
        <f>IF('District AM'!$B$20="","",IF($GD43&gt;=$GE43,"Pass",IF($GD43&gt;=($GE43-'District AM'!$H$20-'District AM'!$I$20),"Pass With Exemption(s)","Fail")))</f>
        <v/>
      </c>
      <c r="GG43" s="28">
        <f>'District AM'!$F$20</f>
        <v>0</v>
      </c>
      <c r="GH43" s="108">
        <f t="shared" si="56"/>
        <v>0</v>
      </c>
      <c r="GI43" s="108">
        <f t="shared" si="57"/>
        <v>0</v>
      </c>
      <c r="GJ43" s="29" t="str">
        <f>IF('District AM'!$B$20="","",IF($GG43&gt;=$GH43,"Pass",IF($GG43&gt;=($GH43-(('District AM'!$H$20-'District AM'!$I$20)/$GI43)),"Pass With Exemption(s)","Fail")))</f>
        <v/>
      </c>
      <c r="GK43" s="28">
        <f>'District AM'!$H$20+'District AM'!$I$20</f>
        <v>0</v>
      </c>
      <c r="GL43" s="28">
        <f>'District AM'!$O$20</f>
        <v>0</v>
      </c>
      <c r="GM43" s="108">
        <f t="shared" si="58"/>
        <v>0</v>
      </c>
      <c r="GN43" s="29" t="str">
        <f>IF('District AM'!$B$20="","",IF($GL43&gt;=$GM43,"Pass",IF($GL43&gt;=($GM43-'District AM'!$R$20-'District AM'!$S$20),"Pass With Exemption(s)","Fail")))</f>
        <v/>
      </c>
      <c r="GO43" s="28">
        <f>'District AM'!$P$20</f>
        <v>0</v>
      </c>
      <c r="GP43" s="108">
        <f t="shared" si="59"/>
        <v>0</v>
      </c>
      <c r="GQ43" s="29" t="str">
        <f>IF('District AM'!$B$20="","",IF($GO43&gt;=$GP43,"Pass",IF($GO43&gt;=($GP43-(('District AM'!$R$20-'District AM'!$S$20)/$GT43)),"Pass With Exemption(s)","Fail")))</f>
        <v/>
      </c>
      <c r="GR43" s="28">
        <f>'District AM'!$R$20+'District AM'!$S$20</f>
        <v>0</v>
      </c>
      <c r="GS43" s="28">
        <f>'District AM'!$E$20</f>
        <v>0</v>
      </c>
      <c r="GT43" s="108">
        <f t="shared" si="60"/>
        <v>0</v>
      </c>
      <c r="GU43" s="28">
        <f>'District AM'!$X$20</f>
        <v>0</v>
      </c>
      <c r="GW43" s="28">
        <f>'District AM'!$D$21</f>
        <v>0</v>
      </c>
      <c r="GX43" s="108">
        <f t="shared" si="61"/>
        <v>0</v>
      </c>
      <c r="GY43" s="29" t="str">
        <f>IF('District AM'!$B$21="","",IF($GW43&gt;=$GX43,"Pass",IF($GW43&gt;=($GX43-'District AM'!$H$21-'District AM'!$I$21),"Pass With Exemption(s)","Fail")))</f>
        <v/>
      </c>
      <c r="GZ43" s="28">
        <f>'District AM'!$F$21</f>
        <v>0</v>
      </c>
      <c r="HA43" s="108">
        <f t="shared" si="62"/>
        <v>0</v>
      </c>
      <c r="HB43" s="108">
        <f t="shared" si="90"/>
        <v>0</v>
      </c>
      <c r="HC43" s="29" t="str">
        <f>IF('District AM'!$B$21="","",IF($GZ43&gt;=$HA43,"Pass",IF($GZ43&gt;=($HA43-(('District AM'!$H$21-'District AM'!$I$21)/$HB43)),"Pass With Exemption(s)","Fail")))</f>
        <v/>
      </c>
      <c r="HD43" s="28">
        <f>'District AM'!$H$21+'District AM'!$I$21</f>
        <v>0</v>
      </c>
      <c r="HE43" s="28">
        <f>'District AM'!$O$21</f>
        <v>0</v>
      </c>
      <c r="HF43" s="108">
        <f t="shared" si="63"/>
        <v>0</v>
      </c>
      <c r="HG43" s="29" t="str">
        <f>IF('District AM'!$B$21="","",IF($HE43&gt;=$HF43,"Pass",IF($HE43&gt;=($HF43-'District AM'!$R$21-'District AM'!$S$21),"Pass With Exemption(s)","Fail")))</f>
        <v/>
      </c>
      <c r="HH43" s="28">
        <f>'District AM'!$P$21</f>
        <v>0</v>
      </c>
      <c r="HI43" s="108">
        <f t="shared" si="64"/>
        <v>0</v>
      </c>
      <c r="HJ43" s="29" t="str">
        <f>IF('District AM'!$B$21="","",IF($HH43&gt;=$HI43,"Pass",IF($HH43&gt;=($HI43-(('District AM'!$R$21-'District AM'!$S$21)/$HM43)),"Pass With Exemption(s)","Fail")))</f>
        <v/>
      </c>
      <c r="HK43" s="28">
        <f>'District AM'!$R$21+'District AM'!$S$21</f>
        <v>0</v>
      </c>
      <c r="HL43" s="28">
        <f>'District AM'!$E$21</f>
        <v>0</v>
      </c>
      <c r="HM43" s="108">
        <f t="shared" si="65"/>
        <v>0</v>
      </c>
      <c r="HN43" s="28">
        <f>'District AM'!$X$21</f>
        <v>0</v>
      </c>
      <c r="HP43" s="28">
        <f>'District AM'!$D$22</f>
        <v>0</v>
      </c>
      <c r="HQ43" s="108">
        <f t="shared" si="66"/>
        <v>0</v>
      </c>
      <c r="HR43" s="29" t="str">
        <f>IF('District AM'!$B$22="","",IF($HP43&gt;=$HQ43,"Pass",IF($HP43&gt;=($HQ43-'District AM'!$H$22-'District AM'!$I$22),"Pass With Exemption(s)","Fail")))</f>
        <v/>
      </c>
      <c r="HS43" s="28">
        <f>'District AM'!$F$22</f>
        <v>0</v>
      </c>
      <c r="HT43" s="108">
        <f t="shared" si="67"/>
        <v>0</v>
      </c>
      <c r="HU43" s="108">
        <f t="shared" si="68"/>
        <v>0</v>
      </c>
      <c r="HV43" s="29" t="str">
        <f>IF('District AM'!$B$22="","",IF($HS43&gt;=$HT43,"Pass",IF($HS43&gt;=($HT43-(('District AM'!$H$22-'District AM'!$I$22)/$HU43)),"Pass With Exemption(s)","Fail")))</f>
        <v/>
      </c>
      <c r="HW43" s="28">
        <f>'District AM'!$H$22+'District AM'!$I$22</f>
        <v>0</v>
      </c>
      <c r="HX43" s="28">
        <f>'District AM'!$O$22</f>
        <v>0</v>
      </c>
      <c r="HY43" s="108">
        <f t="shared" si="69"/>
        <v>0</v>
      </c>
      <c r="HZ43" s="29" t="str">
        <f>IF('District AM'!$B$22="","",IF($HX43&gt;=$HY43,"Pass",IF($HX43&gt;=($HY43-'District AM'!$R$22-'District AM'!$S$22),"Pass With Exemption(s)","Fail")))</f>
        <v/>
      </c>
      <c r="IA43" s="28">
        <f>'District AM'!$P$22</f>
        <v>0</v>
      </c>
      <c r="IB43" s="108">
        <f t="shared" si="70"/>
        <v>0</v>
      </c>
      <c r="IC43" s="29" t="str">
        <f>IF('District AM'!$B$22="","",IF($IA43&gt;=$IB43,"Pass",IF($IA43&gt;=($IB43-(('District AM'!$R$22-'District AM'!$S$22)/$IF43)),"Pass With Exemption(s)","Fail")))</f>
        <v/>
      </c>
      <c r="ID43" s="28">
        <f>'District AM'!$R$22+'District AM'!$S$22</f>
        <v>0</v>
      </c>
      <c r="IE43" s="28">
        <f>'District AM'!$E$22</f>
        <v>0</v>
      </c>
      <c r="IF43" s="108">
        <f t="shared" si="71"/>
        <v>0</v>
      </c>
      <c r="IG43" s="28">
        <f>'District AM'!$X$22</f>
        <v>0</v>
      </c>
      <c r="II43" s="28">
        <f>'District AM'!$D$23</f>
        <v>0</v>
      </c>
      <c r="IJ43" s="108">
        <f t="shared" si="72"/>
        <v>0</v>
      </c>
      <c r="IK43" s="29" t="str">
        <f>IF('District AM'!$B$23="","",IF($II43&gt;=$IJ43,"Pass",IF($II43&gt;=($IJ43-'District AM'!$H$23-'District AM'!$I$23),"Pass With Exemption(s)","Fail")))</f>
        <v/>
      </c>
      <c r="IL43" s="28">
        <f>'District AM'!$F$23</f>
        <v>0</v>
      </c>
      <c r="IM43" s="108">
        <f t="shared" si="73"/>
        <v>0</v>
      </c>
      <c r="IN43" s="108">
        <f t="shared" si="74"/>
        <v>0</v>
      </c>
      <c r="IO43" s="29" t="str">
        <f>IF('District AM'!$B$23="","",IF($IL43&gt;=$IM43,"Pass",IF($IL43&gt;=($IM43-(('District AM'!$H$23-'District AM'!$I$23)/$IN43)),"Pass With Exemption(s)","Fail")))</f>
        <v/>
      </c>
      <c r="IP43" s="28">
        <f>'District AM'!$H$23+'District AM'!$I$23</f>
        <v>0</v>
      </c>
      <c r="IQ43" s="28">
        <f>'District AM'!$O$23</f>
        <v>0</v>
      </c>
      <c r="IR43" s="108">
        <f t="shared" si="75"/>
        <v>0</v>
      </c>
      <c r="IS43" s="29" t="str">
        <f>IF('District AM'!$B$23="","",IF($IQ43&gt;=$IR43,"Pass",IF($IQ43&gt;=($IR43-'District AM'!$R$23-'District AM'!$S$23),"Pass With Exemption(s)","Fail")))</f>
        <v/>
      </c>
      <c r="IT43" s="28">
        <f>'District AM'!$P$23</f>
        <v>0</v>
      </c>
      <c r="IU43" s="108">
        <f t="shared" si="76"/>
        <v>0</v>
      </c>
      <c r="IV43" s="29" t="str">
        <f>IF('District AM'!$B$23="","",IF($IT43&gt;=$IU43,"Pass",IF($IT43&gt;=($IU43-(('District AM'!$R$23-'District AM'!$S$23)/$IY43)),"Pass With Exemption(s)","Fail")))</f>
        <v/>
      </c>
      <c r="IW43" s="28">
        <f>'District AM'!$R$23+'District AM'!$S$23</f>
        <v>0</v>
      </c>
      <c r="IX43" s="28">
        <f>'District AM'!$E$23</f>
        <v>0</v>
      </c>
      <c r="IY43" s="108">
        <f t="shared" si="77"/>
        <v>0</v>
      </c>
      <c r="IZ43" s="28">
        <f>'District AM'!$X$23</f>
        <v>0</v>
      </c>
      <c r="JB43" s="28">
        <f>'District AM'!$D$24</f>
        <v>0</v>
      </c>
      <c r="JC43" s="108">
        <f t="shared" si="78"/>
        <v>0</v>
      </c>
      <c r="JD43" s="29" t="str">
        <f>IF('District AM'!$B$24="","",IF($JB43&gt;=$JC43,"Pass",IF($JB43&gt;=($JB43-'District AM'!$H$24-'District AM'!$I$24),"Pass With Exemption(s)","Fail")))</f>
        <v/>
      </c>
      <c r="JE43" s="28">
        <f>'District AM'!$F$24</f>
        <v>0</v>
      </c>
      <c r="JF43" s="108">
        <f t="shared" si="79"/>
        <v>0</v>
      </c>
      <c r="JG43" s="108">
        <f t="shared" si="80"/>
        <v>0</v>
      </c>
      <c r="JH43" s="29" t="str">
        <f>IF('District AM'!$B$24="","",IF($JE43&gt;=$JF43,"Pass",IF($JE43&gt;=($JF43-(('District AM'!$H$24-'District AM'!$I$24)/$JG43)),"Pass With Exemption(s)","Fail")))</f>
        <v/>
      </c>
      <c r="JI43" s="28">
        <f>'District AM'!$H$24+'District AM'!$I$24</f>
        <v>0</v>
      </c>
      <c r="JJ43" s="28">
        <f>'District AM'!$O$24</f>
        <v>0</v>
      </c>
      <c r="JK43" s="108">
        <f t="shared" si="81"/>
        <v>0</v>
      </c>
      <c r="JL43" s="29" t="str">
        <f>IF('District AM'!$B$24="","",IF($JJ43&gt;=$JK43,"Pass",IF($JJ43&gt;=($JK43-'District AM'!$R$24-'District AM'!$S$24),"Pass With Exemption(s)","Fail")))</f>
        <v/>
      </c>
      <c r="JM43" s="28">
        <f>'District AM'!$P$24</f>
        <v>0</v>
      </c>
      <c r="JN43" s="108">
        <f t="shared" si="82"/>
        <v>0</v>
      </c>
      <c r="JO43" s="29" t="str">
        <f>IF('District AM'!$B$24="","",IF($JM43&gt;=$JN43,"Pass",IF($JM43&gt;=($JN43-(('District AM'!$R$24-'District AM'!$S$24)/$JR43)),"Pass With Exemption(s)","Fail")))</f>
        <v/>
      </c>
      <c r="JP43" s="28">
        <f>'District AM'!$R$24+'District AM'!$S$24</f>
        <v>0</v>
      </c>
      <c r="JQ43" s="28">
        <f>'District AM'!$E$24</f>
        <v>0</v>
      </c>
      <c r="JR43" s="108">
        <f t="shared" si="83"/>
        <v>0</v>
      </c>
      <c r="JS43" s="28">
        <f>'District AM'!$X$24</f>
        <v>0</v>
      </c>
      <c r="JU43" s="28">
        <f>'District AM'!$D$25</f>
        <v>0</v>
      </c>
      <c r="JV43" s="108">
        <f t="shared" si="84"/>
        <v>0</v>
      </c>
      <c r="JW43" s="29" t="str">
        <f>IF('District AM'!$B$25="","",IF($JU43&gt;=$JV43,"Pass",IF($JU43&gt;=($JV43-'District AM'!$H$25-'District AM'!$I$25),"Pass With Exemption(s)","Fail")))</f>
        <v/>
      </c>
      <c r="JX43" s="28">
        <f>'District AM'!$F$25</f>
        <v>0</v>
      </c>
      <c r="JY43" s="108">
        <f t="shared" si="85"/>
        <v>0</v>
      </c>
      <c r="JZ43" s="108">
        <f t="shared" si="86"/>
        <v>0</v>
      </c>
      <c r="KA43" s="29" t="str">
        <f>IF('District AM'!$B$25="","",IF($JX43&gt;=$JY43,"Pass",IF($JX43&gt;=($JY43-(('District AM'!$H$25-'District AM'!$I$25)/$JZ43)),"Pass With Exemption(s)","Fail")))</f>
        <v/>
      </c>
      <c r="KB43" s="28">
        <f>'District AM'!$H$25+'District AM'!$I$25</f>
        <v>0</v>
      </c>
      <c r="KC43" s="28">
        <f>'District AM'!$O$25</f>
        <v>0</v>
      </c>
      <c r="KD43" s="108">
        <f t="shared" si="87"/>
        <v>0</v>
      </c>
      <c r="KE43" s="29" t="str">
        <f>IF('District AM'!$B$25="","",IF($KC43&gt;=$KD43,"Pass",IF($KC43&gt;=($KD43-'District AM'!$R$25-'District AM'!$S$25),"Pass With Exemption(s)","Fail")))</f>
        <v/>
      </c>
      <c r="KF43" s="28">
        <f>'District AM'!$P$25</f>
        <v>0</v>
      </c>
      <c r="KG43" s="108">
        <f t="shared" si="88"/>
        <v>0</v>
      </c>
      <c r="KH43" s="29" t="str">
        <f>IF('District AM'!$B$25="","",IF($KF43&gt;=$KG43,"Pass",IF($KF43&gt;=($KG43-(('District AM'!$R$25-'District AM'!$S$25)/$KK43)),"Pass With Exemption(s)","Fail")))</f>
        <v/>
      </c>
      <c r="KI43" s="28">
        <f>'District AM'!$R$25+'District AM'!$S$25</f>
        <v>0</v>
      </c>
      <c r="KJ43" s="28">
        <f>'District AM'!$E$25</f>
        <v>0</v>
      </c>
      <c r="KK43" s="108">
        <f t="shared" si="89"/>
        <v>0</v>
      </c>
      <c r="KL43" s="28">
        <f>'District AM'!$X$25</f>
        <v>0</v>
      </c>
    </row>
    <row r="44" spans="1:298" x14ac:dyDescent="0.3">
      <c r="A44" s="30">
        <f>'District AN'!$B$3</f>
        <v>0</v>
      </c>
      <c r="B44" s="28">
        <f>'District AN'!$D$10</f>
        <v>0</v>
      </c>
      <c r="C44" s="29" t="str">
        <f>IF('District AN'!$B$10="","",IF('District AN'!$H$10&gt;0,"Pass With Exemption(s)","Pass"))</f>
        <v/>
      </c>
      <c r="D44" s="28">
        <f>'District AN'!$F$10</f>
        <v>0</v>
      </c>
      <c r="E44" s="29" t="str">
        <f>IF('District AN'!$B$10="","",IF('District AN'!$H$10&gt;0,"Pass With Exemption(s)","Pass"))</f>
        <v/>
      </c>
      <c r="F44" s="28">
        <f>'District AN'!$H$10+'District AN'!$I$10</f>
        <v>0</v>
      </c>
      <c r="G44" s="28">
        <f>'District AN'!$O$10</f>
        <v>0</v>
      </c>
      <c r="H44" s="29" t="str">
        <f>IF('District AN'!$B$10="","",IF('District AN'!$R$10&gt;0,"Pass With Exemption(s)","Pass"))</f>
        <v/>
      </c>
      <c r="I44" s="28">
        <f>'District AN'!$P$10</f>
        <v>0</v>
      </c>
      <c r="J44" s="29" t="str">
        <f>IF('District AN'!$B$10="","",IF('District AN'!$R$10&gt;0,"Pass With Exemption(s)","Pass"))</f>
        <v/>
      </c>
      <c r="K44" s="28">
        <f>'District AN'!$R$10+'District AN'!$S$10</f>
        <v>0</v>
      </c>
      <c r="L44" s="28">
        <f>'District AN'!$E$10</f>
        <v>0</v>
      </c>
      <c r="M44" s="28">
        <f>'District AN'!$X$10</f>
        <v>0</v>
      </c>
      <c r="O44" s="28">
        <f>'District AN'!$D$11</f>
        <v>0</v>
      </c>
      <c r="P44" s="108">
        <f t="shared" si="1"/>
        <v>0</v>
      </c>
      <c r="Q44" s="29" t="str">
        <f>IF('District AN'!$B$11="","",IF($O44&gt;=$P44,"Pass",IF($O44&gt;=($P44-'District AN'!$H$11-'District AN'!$I$11),"Pass With Exemption(s)","Fail")))</f>
        <v/>
      </c>
      <c r="R44" s="28">
        <f>'District AN'!$F$11</f>
        <v>0</v>
      </c>
      <c r="S44" s="108">
        <f t="shared" si="2"/>
        <v>0</v>
      </c>
      <c r="T44" s="108">
        <f t="shared" si="3"/>
        <v>0</v>
      </c>
      <c r="U44" s="29" t="str">
        <f>IF('District AN'!$B$11="","",IF($R44&gt;=$S44,"Pass",IF($R44&gt;=($S44-(('District AN'!$H$11-'District AN'!$I$11)/$T44)),"Pass With Exemption(s)","Fail")))</f>
        <v/>
      </c>
      <c r="V44" s="28">
        <f>'District AN'!$H$11+'District AN'!$I$11</f>
        <v>0</v>
      </c>
      <c r="W44" s="28">
        <f>'District AN'!$O$11</f>
        <v>0</v>
      </c>
      <c r="X44" s="108">
        <f t="shared" si="4"/>
        <v>0</v>
      </c>
      <c r="Y44" s="29" t="str">
        <f>IF('District AN'!$B$11="","",IF($W44&gt;=$X44,"Pass",IF($W44&gt;=($X44-'District AN'!$R$11-'District AN'!$S$11),"Pass With Exemption(s)","Fail")))</f>
        <v/>
      </c>
      <c r="Z44" s="28">
        <f>'District AN'!$P$11</f>
        <v>0</v>
      </c>
      <c r="AA44" s="108">
        <f t="shared" si="5"/>
        <v>0</v>
      </c>
      <c r="AB44" s="29" t="str">
        <f>IF('District AN'!$B$11="","",IF($Z44&gt;=$AA44,"Pass",IF($Z44&gt;=($AA44-(('District AN'!$R$11-'District AN'!$S$11)/$AE44)),"Pass With Exemption(s)","Fail")))</f>
        <v/>
      </c>
      <c r="AC44" s="28">
        <f>'District AN'!$R$11+'District AN'!$S$11</f>
        <v>0</v>
      </c>
      <c r="AD44" s="28">
        <f>'District AN'!$E$11</f>
        <v>0</v>
      </c>
      <c r="AE44" s="108">
        <f t="shared" si="6"/>
        <v>0</v>
      </c>
      <c r="AF44" s="28">
        <f>'District AN'!$X$11</f>
        <v>0</v>
      </c>
      <c r="AH44" s="28">
        <f>'District AN'!$D$12</f>
        <v>0</v>
      </c>
      <c r="AI44" s="108">
        <f t="shared" si="7"/>
        <v>0</v>
      </c>
      <c r="AJ44" s="29" t="str">
        <f>IF('District AN'!$B$12="","",IF($AH44&gt;=$AI44,"Pass",IF($AH44&gt;=($AI44-'District AN'!$H$12-'District AN'!$I$12),"Pass With Exemption(s)","Fail")))</f>
        <v/>
      </c>
      <c r="AK44" s="28">
        <f>'District AN'!$F$12</f>
        <v>0</v>
      </c>
      <c r="AL44" s="108">
        <f t="shared" si="8"/>
        <v>0</v>
      </c>
      <c r="AM44" s="108">
        <f t="shared" si="9"/>
        <v>0</v>
      </c>
      <c r="AN44" s="29" t="str">
        <f>IF('District AN'!$B$12="","",IF($AK44&gt;=$AL44,"Pass",IF($AK44&gt;=($AL44-(('District AN'!$H$12-'District AN'!$I$12)/$AM44)),"Pass With Exemption(s)","Fail")))</f>
        <v/>
      </c>
      <c r="AO44" s="28">
        <f>'District AN'!$H$12+'District AN'!$I$12</f>
        <v>0</v>
      </c>
      <c r="AP44" s="28">
        <f>'District AN'!$O$12</f>
        <v>0</v>
      </c>
      <c r="AQ44" s="108">
        <f t="shared" si="10"/>
        <v>0</v>
      </c>
      <c r="AR44" s="29" t="str">
        <f>IF('District AN'!$B$12="","",IF($AP44&gt;=$AQ44,"Pass",IF($AP44&gt;=($AQ44-'District AN'!$R$12-'District AN'!$S$12),"Pass With Exemption(s)","Fail")))</f>
        <v/>
      </c>
      <c r="AS44" s="28">
        <f>'District AN'!$P$12</f>
        <v>0</v>
      </c>
      <c r="AT44" s="108">
        <f t="shared" si="11"/>
        <v>0</v>
      </c>
      <c r="AU44" s="29" t="str">
        <f>IF('District AN'!$B$12="","",IF($AS44&gt;=$AT44,"Pass",IF($AS44&gt;=($AT44-(('District AN'!$R$12-'District AN'!$S$12)/$AX44)),"Pass With Exemption(s)","Fail")))</f>
        <v/>
      </c>
      <c r="AV44" s="28">
        <f>'District AN'!$R$12+'District AN'!$S$12</f>
        <v>0</v>
      </c>
      <c r="AW44" s="28">
        <f>'District AN'!$E$12</f>
        <v>0</v>
      </c>
      <c r="AX44" s="108">
        <f t="shared" si="12"/>
        <v>0</v>
      </c>
      <c r="AY44" s="28">
        <f>'District AN'!$X$12</f>
        <v>0</v>
      </c>
      <c r="BA44" s="28">
        <f>'District AN'!$D$13</f>
        <v>0</v>
      </c>
      <c r="BB44" s="108">
        <f t="shared" si="13"/>
        <v>0</v>
      </c>
      <c r="BC44" s="29" t="str">
        <f>IF('District AN'!$B$13="","",IF($BA44&gt;=$BB44,"Pass",IF($BA44&gt;=($BB44-'District AN'!$H$13-'District AN'!$I$13),"Pass With Exemption(s)","Fail")))</f>
        <v/>
      </c>
      <c r="BD44" s="28">
        <f>'District AN'!$F$13</f>
        <v>0</v>
      </c>
      <c r="BE44" s="108">
        <f t="shared" si="14"/>
        <v>0</v>
      </c>
      <c r="BF44" s="108">
        <f t="shared" si="15"/>
        <v>0</v>
      </c>
      <c r="BG44" s="29" t="str">
        <f>IF('District AN'!$B$13="","",IF($BD44&gt;=$BE44,"Pass",IF($BD44&gt;=($BE44-(('District AN'!$H$13-'District AN'!$I$13)/$BF44)),"Pass With Exemption(s)","Fail")))</f>
        <v/>
      </c>
      <c r="BH44" s="28">
        <f>'District AN'!$H$13+'District AN'!$I$13</f>
        <v>0</v>
      </c>
      <c r="BI44" s="28">
        <f>'District AN'!$O$13</f>
        <v>0</v>
      </c>
      <c r="BJ44" s="108">
        <f t="shared" si="16"/>
        <v>0</v>
      </c>
      <c r="BK44" s="29" t="str">
        <f>IF('District AN'!$B$13="","",IF($BI44&gt;=$BJ44,"Pass",IF($BI44&gt;=($BJ44-'District AN'!$R$13-'District AN'!$S$13),"Pass With Exemption(s)","Fail")))</f>
        <v/>
      </c>
      <c r="BL44" s="28">
        <f>'District AN'!$P$13</f>
        <v>0</v>
      </c>
      <c r="BM44" s="108">
        <f t="shared" si="17"/>
        <v>0</v>
      </c>
      <c r="BN44" s="29" t="str">
        <f>IF('District AN'!$B$13="","",IF($BL44&gt;=$BM44,"Pass",IF($BL44&gt;=($BM44-(('District AN'!$R$13-'District AN'!$S$13)/$BQ44)),"Pass With Exemption(s)","Fail")))</f>
        <v/>
      </c>
      <c r="BO44" s="28">
        <f>'District AN'!$R$13+'District AN'!$S$13</f>
        <v>0</v>
      </c>
      <c r="BP44" s="28">
        <f>'District AN'!$E$13</f>
        <v>0</v>
      </c>
      <c r="BQ44" s="108">
        <f t="shared" si="18"/>
        <v>0</v>
      </c>
      <c r="BR44" s="28">
        <f>'District AN'!$X$13</f>
        <v>0</v>
      </c>
      <c r="BT44" s="28">
        <f>'District AN'!$D$14</f>
        <v>0</v>
      </c>
      <c r="BU44" s="108">
        <f t="shared" si="19"/>
        <v>0</v>
      </c>
      <c r="BV44" s="29" t="str">
        <f>IF('District AN'!$B$14="","",IF($BT44&gt;=$BU44,"Pass",IF($BT44&gt;=($BU44-'District AN'!$H$14-'District AN'!$I$14),"Pass With Exemption(s)","Fail")))</f>
        <v/>
      </c>
      <c r="BW44" s="28">
        <f>'District AN'!$F$14</f>
        <v>0</v>
      </c>
      <c r="BX44" s="108">
        <f t="shared" si="20"/>
        <v>0</v>
      </c>
      <c r="BY44" s="108">
        <f t="shared" si="21"/>
        <v>0</v>
      </c>
      <c r="BZ44" s="29" t="str">
        <f>IF('District AN'!$B$14="","",IF($BW44&gt;=$BX44,"Pass",IF($BW44&gt;=($BX44-(('District AN'!$H$14-'District AN'!$I$14)/$BY44)),"Pass With Exemption(s)","Fail")))</f>
        <v/>
      </c>
      <c r="CA44" s="28">
        <f>'District AN'!$H$14+'District AN'!$I$14</f>
        <v>0</v>
      </c>
      <c r="CB44" s="28">
        <f>'District AN'!$O$14</f>
        <v>0</v>
      </c>
      <c r="CC44" s="108">
        <f t="shared" si="22"/>
        <v>0</v>
      </c>
      <c r="CD44" s="29" t="str">
        <f>IF('District AN'!$B$14="","",IF($CB44&gt;=$CC44,"Pass",IF($CB44&gt;=($CC44-'District AN'!$R$14-'District AN'!$S$14),"Pass With Exemption(s)","Fail")))</f>
        <v/>
      </c>
      <c r="CE44" s="28">
        <f>'District AN'!$P$14</f>
        <v>0</v>
      </c>
      <c r="CF44" s="108">
        <f t="shared" si="23"/>
        <v>0</v>
      </c>
      <c r="CG44" s="29" t="str">
        <f>IF('District AN'!$B$14="","",IF($CE44&gt;=$CF44,"Pass",IF($CE44&gt;=($CF44-(('District AN'!$R$14-'District AN'!$S$14)/$CJ44)),"Pass With Exemption(s)","Fail")))</f>
        <v/>
      </c>
      <c r="CH44" s="28">
        <f>'District AN'!$R$14+'District AN'!$S$14</f>
        <v>0</v>
      </c>
      <c r="CI44" s="28">
        <f>'District AN'!$E$14</f>
        <v>0</v>
      </c>
      <c r="CJ44" s="108">
        <f t="shared" si="24"/>
        <v>0</v>
      </c>
      <c r="CK44" s="28">
        <f>'District AN'!$X$14</f>
        <v>0</v>
      </c>
      <c r="CM44" s="28">
        <f>'District AN'!$D$15</f>
        <v>0</v>
      </c>
      <c r="CN44" s="108">
        <f t="shared" si="25"/>
        <v>0</v>
      </c>
      <c r="CO44" s="29" t="str">
        <f>IF('District AN'!$B$15="","",IF($CM44&gt;=$CN44,"Pass",IF($CM44&gt;=($CN44-'District AN'!$H$15-'District AN'!$I$15),"Pass With Exemption(s)","Fail")))</f>
        <v/>
      </c>
      <c r="CP44" s="28">
        <f>'District AN'!$F$15</f>
        <v>0</v>
      </c>
      <c r="CQ44" s="108">
        <f t="shared" si="26"/>
        <v>0</v>
      </c>
      <c r="CR44" s="108">
        <f t="shared" si="27"/>
        <v>0</v>
      </c>
      <c r="CS44" s="29" t="str">
        <f>IF('District AN'!$B$15="","",IF($CP44&gt;=$CQ44,"Pass",IF($CP44&gt;=($CQ44-(('District AN'!$H$15-'District AN'!$I$15)/$CR44)),"Pass With Exemption(s)","Fail")))</f>
        <v/>
      </c>
      <c r="CT44" s="28">
        <f>'District AN'!$H$15+'District AN'!$I$15</f>
        <v>0</v>
      </c>
      <c r="CU44" s="28">
        <f>'District AN'!$O$15</f>
        <v>0</v>
      </c>
      <c r="CV44" s="108">
        <f t="shared" si="28"/>
        <v>0</v>
      </c>
      <c r="CW44" s="29" t="str">
        <f>IF('District AN'!$B$15="","",IF($CU44&gt;=$CV44,"Pass",IF($CU44&gt;=($CV44-'District AN'!$R$15-'District AN'!$S$15),"Pass With Exemption(s)","Fail")))</f>
        <v/>
      </c>
      <c r="CX44" s="28">
        <f>'District AN'!$P$15</f>
        <v>0</v>
      </c>
      <c r="CY44" s="108">
        <f t="shared" si="29"/>
        <v>0</v>
      </c>
      <c r="CZ44" s="29" t="str">
        <f>IF('District AN'!$B$15="","",IF($CX44&gt;=$CY44,"Pass",IF($CX44&gt;=($CY44-(('District AN'!$R$15-'District AN'!$S$15)/$DC44)),"Pass With Exemption(s)","Fail")))</f>
        <v/>
      </c>
      <c r="DA44" s="28">
        <f>'District AN'!$R$15+'District AN'!$S$15</f>
        <v>0</v>
      </c>
      <c r="DB44" s="28">
        <f>'District AN'!$E$15</f>
        <v>0</v>
      </c>
      <c r="DC44" s="108">
        <f t="shared" si="30"/>
        <v>0</v>
      </c>
      <c r="DD44" s="28">
        <f>'District AN'!$X$15</f>
        <v>0</v>
      </c>
      <c r="DF44" s="28">
        <f>'District AN'!$D$16</f>
        <v>0</v>
      </c>
      <c r="DG44" s="108">
        <f t="shared" si="31"/>
        <v>0</v>
      </c>
      <c r="DH44" s="29" t="str">
        <f>IF('District AN'!$B$16="","",IF($DF44&gt;=$DG44,"Pass",IF($DF44&gt;=($DG44-'District AN'!$H$16-'District AN'!$I$16),"Pass With Exemption(s)","Fail")))</f>
        <v/>
      </c>
      <c r="DI44" s="28">
        <f>'District AN'!$F$16</f>
        <v>0</v>
      </c>
      <c r="DJ44" s="108">
        <f t="shared" si="32"/>
        <v>0</v>
      </c>
      <c r="DK44" s="108">
        <f t="shared" si="33"/>
        <v>0</v>
      </c>
      <c r="DL44" s="29" t="str">
        <f>IF('District AN'!$B$16="","",IF($DI44&gt;=$DJ44,"Pass",IF($DI44&gt;=($DJ44-(('District AN'!$H$16-'District AN'!$I$16)/$DK44)),"Pass With Exemption(s)","Fail")))</f>
        <v/>
      </c>
      <c r="DM44" s="28">
        <f>'District AN'!$H$16+'District AN'!$I$16</f>
        <v>0</v>
      </c>
      <c r="DN44" s="28">
        <f>'District AN'!$O$16</f>
        <v>0</v>
      </c>
      <c r="DO44" s="108">
        <f t="shared" si="34"/>
        <v>0</v>
      </c>
      <c r="DP44" s="29" t="str">
        <f>IF('District AN'!$B$16="","",IF($DN44&gt;=$DO44,"Pass",IF($DN44&gt;=($DO44-'District AN'!$R$16-'District AN'!$S$16),"Pass With Exemption(s)","Fail")))</f>
        <v/>
      </c>
      <c r="DQ44" s="28">
        <f>'District AN'!$P$16</f>
        <v>0</v>
      </c>
      <c r="DR44" s="108">
        <f t="shared" si="35"/>
        <v>0</v>
      </c>
      <c r="DS44" s="29" t="str">
        <f>IF('District AN'!$B$16="","",IF($DQ44&gt;=$DR44,"Pass",IF($DQ44&gt;=($DR44-(('District AN'!$R$16-'District AN'!$S$16)/$DV44)),"Pass With Exemption(s)","Fail")))</f>
        <v/>
      </c>
      <c r="DT44" s="28">
        <f>'District AN'!$R$16+'District AN'!$S$16</f>
        <v>0</v>
      </c>
      <c r="DU44" s="28">
        <f>'District AN'!$E$16</f>
        <v>0</v>
      </c>
      <c r="DV44" s="108">
        <f t="shared" si="36"/>
        <v>0</v>
      </c>
      <c r="DW44" s="28">
        <f>'District AN'!$X$16</f>
        <v>0</v>
      </c>
      <c r="DY44" s="28">
        <f>'District AN'!$D$17</f>
        <v>0</v>
      </c>
      <c r="DZ44" s="108">
        <f t="shared" si="37"/>
        <v>0</v>
      </c>
      <c r="EA44" s="29" t="str">
        <f>IF('District AN'!$B$17="","",IF($DY44&gt;=$DZ44,"Pass",IF($DY44&gt;=($DZ44-'District AN'!$H$17-'District AN'!$I$17),"Pass With Exemption(s)","Fail")))</f>
        <v/>
      </c>
      <c r="EB44" s="28">
        <f>'District AN'!$F$17</f>
        <v>0</v>
      </c>
      <c r="EC44" s="108">
        <f t="shared" si="38"/>
        <v>0</v>
      </c>
      <c r="ED44" s="108">
        <f t="shared" si="39"/>
        <v>0</v>
      </c>
      <c r="EE44" s="29" t="str">
        <f>IF('District AN'!$B$17="","",IF($EB44&gt;=$EC44,"Pass",IF($EB44&gt;=($EC44-(('District AN'!$H$17-'District AN'!$I$17)/$ED44)),"Pass With Exemption(s)","Fail")))</f>
        <v/>
      </c>
      <c r="EF44" s="28">
        <f>'District AN'!$H$17+'District AN'!$I$17</f>
        <v>0</v>
      </c>
      <c r="EG44" s="28">
        <f>'District AN'!$O$17</f>
        <v>0</v>
      </c>
      <c r="EH44" s="108">
        <f t="shared" si="40"/>
        <v>0</v>
      </c>
      <c r="EI44" s="29" t="str">
        <f>IF('District AN'!$B$17="","",IF($EG44&gt;=$EH44,"Pass",IF($EG44&gt;=($EH44-'District AN'!$R$17-'District AN'!$S$17),"Pass With Exemption(s)","Fail")))</f>
        <v/>
      </c>
      <c r="EJ44" s="28">
        <f>'District AN'!$P$17</f>
        <v>0</v>
      </c>
      <c r="EK44" s="108">
        <f t="shared" si="41"/>
        <v>0</v>
      </c>
      <c r="EL44" s="29" t="str">
        <f>IF('District AN'!$B$17="","",IF($EJ44&gt;=$EK44,"Pass",IF($EJ44&gt;=($EK44-(('District AN'!$R$17-'District AN'!$S$17)/$EO44)),"Pass With Exemption(s)","Fail")))</f>
        <v/>
      </c>
      <c r="EM44" s="28">
        <f>'District AN'!$R$17+'District AN'!$S$17</f>
        <v>0</v>
      </c>
      <c r="EN44" s="28">
        <f>'District AN'!$E$17</f>
        <v>0</v>
      </c>
      <c r="EO44" s="108">
        <f t="shared" si="42"/>
        <v>0</v>
      </c>
      <c r="EP44" s="28">
        <f>'District AN'!$X$17</f>
        <v>0</v>
      </c>
      <c r="ER44" s="28">
        <f>'District AN'!$D$18</f>
        <v>0</v>
      </c>
      <c r="ES44" s="108">
        <f t="shared" si="43"/>
        <v>0</v>
      </c>
      <c r="ET44" s="29" t="str">
        <f>IF('District AN'!$B$18="","",IF($ER44&gt;=$ES44,"Pass",IF($ER44&gt;=($ES44-'District AN'!$H$18-'District AN'!$I$18),"Pass With Exemption(s)","Fail")))</f>
        <v/>
      </c>
      <c r="EU44" s="28">
        <f>'District AN'!$F$18</f>
        <v>0</v>
      </c>
      <c r="EV44" s="108">
        <f t="shared" si="44"/>
        <v>0</v>
      </c>
      <c r="EW44" s="108">
        <f t="shared" si="45"/>
        <v>0</v>
      </c>
      <c r="EX44" s="29" t="str">
        <f>IF('District AN'!$B$18="","",IF($EU44&gt;=$EV44,"Pass",IF($EU44&gt;=($EV44-(('District AN'!$H$18-'District AN'!$I$18)/$EW44)),"Pass With Exemption(s)","Fail")))</f>
        <v/>
      </c>
      <c r="EY44" s="28">
        <f>'District AN'!$H$18+'District AN'!$I$18</f>
        <v>0</v>
      </c>
      <c r="EZ44" s="28">
        <f>'District AN'!$O$18</f>
        <v>0</v>
      </c>
      <c r="FA44" s="108">
        <f t="shared" si="46"/>
        <v>0</v>
      </c>
      <c r="FB44" s="29" t="str">
        <f>IF('District AN'!$B$18="","",IF($EZ44&gt;=$FA44,"Pass",IF($EZ44&gt;=($FA44-'District AN'!$R$18-'District AN'!$S$18),"Pass With Exemption(s)","Fail")))</f>
        <v/>
      </c>
      <c r="FC44" s="28">
        <f>'District AN'!$P$18</f>
        <v>0</v>
      </c>
      <c r="FD44" s="108">
        <f t="shared" si="47"/>
        <v>0</v>
      </c>
      <c r="FE44" s="29" t="str">
        <f>IF('District AN'!$B$18="","",IF($FC44&gt;=$FD44,"Pass",IF($FC44&gt;=($FD44-(('District AN'!$R$18-'District AN'!$S$18)/$FH44)),"Pass With Exemption(s)","Fail")))</f>
        <v/>
      </c>
      <c r="FF44" s="28">
        <f>'District AN'!$R$18+'District AN'!$S$18</f>
        <v>0</v>
      </c>
      <c r="FG44" s="28">
        <f>'District AN'!$E$18</f>
        <v>0</v>
      </c>
      <c r="FH44" s="108">
        <f t="shared" si="48"/>
        <v>0</v>
      </c>
      <c r="FI44" s="28">
        <f>'District AN'!$X$18</f>
        <v>0</v>
      </c>
      <c r="FK44" s="28">
        <f>'District AN'!$D$19</f>
        <v>0</v>
      </c>
      <c r="FL44" s="108">
        <f t="shared" si="49"/>
        <v>0</v>
      </c>
      <c r="FM44" s="29" t="str">
        <f>IF('District AN'!$B$19="","",IF($FK44&gt;=$FL44,"Pass",IF($FK44&gt;=($FL44-'District AN'!$H$19-'District AN'!$I$19),"Pass With Exemption(s)","Fail")))</f>
        <v/>
      </c>
      <c r="FN44" s="28">
        <f>'District AN'!$F$19</f>
        <v>0</v>
      </c>
      <c r="FO44" s="108">
        <f t="shared" si="50"/>
        <v>0</v>
      </c>
      <c r="FP44" s="108">
        <f t="shared" si="51"/>
        <v>0</v>
      </c>
      <c r="FQ44" s="29" t="str">
        <f>IF('District AN'!$B$19="","",IF($FN44&gt;=$FO44,"Pass",IF($FN44&gt;=($FO44-(('District AN'!$H$19-'District AN'!$I$19)/$FP44)),"Pass With Exemption(s)","Fail")))</f>
        <v/>
      </c>
      <c r="FR44" s="28">
        <f>'District AN'!$H$19+'District AN'!$I$19</f>
        <v>0</v>
      </c>
      <c r="FS44" s="28">
        <f>'District AN'!$O$19</f>
        <v>0</v>
      </c>
      <c r="FT44" s="108">
        <f t="shared" si="52"/>
        <v>0</v>
      </c>
      <c r="FU44" s="29" t="str">
        <f>IF('District AN'!$B$19="","",IF($FS44&gt;=$FT44,"Pass",IF($FS44&gt;=($FT44-'District AN'!$R$19-'District AN'!$S$19),"Pass With Exemption(s)","Fail")))</f>
        <v/>
      </c>
      <c r="FV44" s="28">
        <f>'District AN'!$P$19</f>
        <v>0</v>
      </c>
      <c r="FW44" s="108">
        <f t="shared" si="53"/>
        <v>0</v>
      </c>
      <c r="FX44" s="29" t="str">
        <f>IF('District AN'!$B$19="","",IF($FV44&gt;=$FW44,"Pass",IF($FV44&gt;=($FW44-(('District AN'!$R$19-'District AN'!$S$19)/$GA44)),"Pass With Exemption(s)","Fail")))</f>
        <v/>
      </c>
      <c r="FY44" s="28">
        <f>'District AN'!$R$19+'District AN'!$S$19</f>
        <v>0</v>
      </c>
      <c r="FZ44" s="28">
        <f>'District AN'!$E$19</f>
        <v>0</v>
      </c>
      <c r="GA44" s="108">
        <f t="shared" si="54"/>
        <v>0</v>
      </c>
      <c r="GB44" s="28">
        <f>'District AN'!$X$19</f>
        <v>0</v>
      </c>
      <c r="GD44" s="28">
        <f>'District AN'!$D$20</f>
        <v>0</v>
      </c>
      <c r="GE44" s="108">
        <f t="shared" si="55"/>
        <v>0</v>
      </c>
      <c r="GF44" s="29" t="str">
        <f>IF('District AN'!$B$20="","",IF($GD44&gt;=$GE44,"Pass",IF($GD44&gt;=($GE44-'District AN'!$H$20-'District AN'!$I$20),"Pass With Exemption(s)","Fail")))</f>
        <v/>
      </c>
      <c r="GG44" s="28">
        <f>'District AN'!$F$20</f>
        <v>0</v>
      </c>
      <c r="GH44" s="108">
        <f t="shared" si="56"/>
        <v>0</v>
      </c>
      <c r="GI44" s="108">
        <f t="shared" si="57"/>
        <v>0</v>
      </c>
      <c r="GJ44" s="29" t="str">
        <f>IF('District AN'!$B$20="","",IF($GG44&gt;=$GH44,"Pass",IF($GG44&gt;=($GH44-(('District AN'!$H$20-'District AN'!$I$20)/$GI44)),"Pass With Exemption(s)","Fail")))</f>
        <v/>
      </c>
      <c r="GK44" s="28">
        <f>'District AN'!$H$20+'District AN'!$I$20</f>
        <v>0</v>
      </c>
      <c r="GL44" s="28">
        <f>'District AN'!$O$20</f>
        <v>0</v>
      </c>
      <c r="GM44" s="108">
        <f t="shared" si="58"/>
        <v>0</v>
      </c>
      <c r="GN44" s="29" t="str">
        <f>IF('District AN'!$B$20="","",IF($GL44&gt;=$GM44,"Pass",IF($GL44&gt;=($GM44-'District AN'!$R$20-'District AN'!$S$20),"Pass With Exemption(s)","Fail")))</f>
        <v/>
      </c>
      <c r="GO44" s="28">
        <f>'District AN'!$P$20</f>
        <v>0</v>
      </c>
      <c r="GP44" s="108">
        <f t="shared" si="59"/>
        <v>0</v>
      </c>
      <c r="GQ44" s="29" t="str">
        <f>IF('District AN'!$B$20="","",IF($GO44&gt;=$GP44,"Pass",IF($GO44&gt;=($GP44-(('District AN'!$R$20-'District AN'!$S$20)/$GT44)),"Pass With Exemption(s)","Fail")))</f>
        <v/>
      </c>
      <c r="GR44" s="28">
        <f>'District AN'!$R$20+'District AN'!$S$20</f>
        <v>0</v>
      </c>
      <c r="GS44" s="28">
        <f>'District AN'!$E$20</f>
        <v>0</v>
      </c>
      <c r="GT44" s="108">
        <f t="shared" si="60"/>
        <v>0</v>
      </c>
      <c r="GU44" s="28">
        <f>'District AN'!$X$20</f>
        <v>0</v>
      </c>
      <c r="GW44" s="28">
        <f>'District AN'!$D$21</f>
        <v>0</v>
      </c>
      <c r="GX44" s="108">
        <f t="shared" si="61"/>
        <v>0</v>
      </c>
      <c r="GY44" s="29" t="str">
        <f>IF('District AN'!$B$21="","",IF($GW44&gt;=$GX44,"Pass",IF($GW44&gt;=($GX44-'District AN'!$H$21-'District AN'!$I$21),"Pass With Exemption(s)","Fail")))</f>
        <v/>
      </c>
      <c r="GZ44" s="28">
        <f>'District AN'!$F$21</f>
        <v>0</v>
      </c>
      <c r="HA44" s="108">
        <f t="shared" si="62"/>
        <v>0</v>
      </c>
      <c r="HB44" s="108">
        <f t="shared" si="90"/>
        <v>0</v>
      </c>
      <c r="HC44" s="29" t="str">
        <f>IF('District AN'!$B$21="","",IF($GZ44&gt;=$HA44,"Pass",IF($GZ44&gt;=($HA44-(('District AN'!$H$21-'District AN'!$I$21)/$HB44)),"Pass With Exemption(s)","Fail")))</f>
        <v/>
      </c>
      <c r="HD44" s="28">
        <f>'District AN'!$H$21+'District AN'!$I$21</f>
        <v>0</v>
      </c>
      <c r="HE44" s="28">
        <f>'District AN'!$O$21</f>
        <v>0</v>
      </c>
      <c r="HF44" s="108">
        <f t="shared" si="63"/>
        <v>0</v>
      </c>
      <c r="HG44" s="29" t="str">
        <f>IF('District AN'!$B$21="","",IF($HE44&gt;=$HF44,"Pass",IF($HE44&gt;=($HF44-'District AN'!$R$21-'District AN'!$S$21),"Pass With Exemption(s)","Fail")))</f>
        <v/>
      </c>
      <c r="HH44" s="28">
        <f>'District AN'!$P$21</f>
        <v>0</v>
      </c>
      <c r="HI44" s="108">
        <f t="shared" si="64"/>
        <v>0</v>
      </c>
      <c r="HJ44" s="29" t="str">
        <f>IF('District AN'!$B$21="","",IF($HH44&gt;=$HI44,"Pass",IF($HH44&gt;=($HI44-(('District AN'!$R$21-'District AN'!$S$21)/$HM44)),"Pass With Exemption(s)","Fail")))</f>
        <v/>
      </c>
      <c r="HK44" s="28">
        <f>'District AN'!$R$21+'District AN'!$S$21</f>
        <v>0</v>
      </c>
      <c r="HL44" s="28">
        <f>'District AN'!$E$21</f>
        <v>0</v>
      </c>
      <c r="HM44" s="108">
        <f t="shared" si="65"/>
        <v>0</v>
      </c>
      <c r="HN44" s="28">
        <f>'District AN'!$X$21</f>
        <v>0</v>
      </c>
      <c r="HP44" s="28">
        <f>'District AN'!$D$22</f>
        <v>0</v>
      </c>
      <c r="HQ44" s="108">
        <f t="shared" si="66"/>
        <v>0</v>
      </c>
      <c r="HR44" s="29" t="str">
        <f>IF('District AN'!$B$22="","",IF($HP44&gt;=$HQ44,"Pass",IF($HP44&gt;=($HQ44-'District AN'!$H$22-'District AN'!$I$22),"Pass With Exemption(s)","Fail")))</f>
        <v/>
      </c>
      <c r="HS44" s="28">
        <f>'District AN'!$F$22</f>
        <v>0</v>
      </c>
      <c r="HT44" s="108">
        <f t="shared" si="67"/>
        <v>0</v>
      </c>
      <c r="HU44" s="108">
        <f t="shared" si="68"/>
        <v>0</v>
      </c>
      <c r="HV44" s="29" t="str">
        <f>IF('District AN'!$B$22="","",IF($HS44&gt;=$HT44,"Pass",IF($HS44&gt;=($HT44-(('District AN'!$H$22-'District AN'!$I$22)/$HU44)),"Pass With Exemption(s)","Fail")))</f>
        <v/>
      </c>
      <c r="HW44" s="28">
        <f>'District AN'!$H$22+'District AN'!$I$22</f>
        <v>0</v>
      </c>
      <c r="HX44" s="28">
        <f>'District AN'!$O$22</f>
        <v>0</v>
      </c>
      <c r="HY44" s="108">
        <f t="shared" si="69"/>
        <v>0</v>
      </c>
      <c r="HZ44" s="29" t="str">
        <f>IF('District AN'!$B$22="","",IF($HX44&gt;=$HY44,"Pass",IF($HX44&gt;=($HY44-'District AN'!$R$22-'District AN'!$S$22),"Pass With Exemption(s)","Fail")))</f>
        <v/>
      </c>
      <c r="IA44" s="28">
        <f>'District AN'!$P$22</f>
        <v>0</v>
      </c>
      <c r="IB44" s="108">
        <f t="shared" si="70"/>
        <v>0</v>
      </c>
      <c r="IC44" s="29" t="str">
        <f>IF('District AN'!$B$22="","",IF($IA44&gt;=$IB44,"Pass",IF($IA44&gt;=($IB44-(('District AN'!$R$22-'District AN'!$S$22)/$IF44)),"Pass With Exemption(s)","Fail")))</f>
        <v/>
      </c>
      <c r="ID44" s="28">
        <f>'District AN'!$R$22+'District AN'!$S$22</f>
        <v>0</v>
      </c>
      <c r="IE44" s="28">
        <f>'District AN'!$E$22</f>
        <v>0</v>
      </c>
      <c r="IF44" s="108">
        <f t="shared" si="71"/>
        <v>0</v>
      </c>
      <c r="IG44" s="28">
        <f>'District AN'!$X$22</f>
        <v>0</v>
      </c>
      <c r="II44" s="28">
        <f>'District AN'!$D$23</f>
        <v>0</v>
      </c>
      <c r="IJ44" s="108">
        <f t="shared" si="72"/>
        <v>0</v>
      </c>
      <c r="IK44" s="29" t="str">
        <f>IF('District AN'!$B$23="","",IF($II44&gt;=$IJ44,"Pass",IF($II44&gt;=($IJ44-'District AN'!$H$23-'District AN'!$I$23),"Pass With Exemption(s)","Fail")))</f>
        <v/>
      </c>
      <c r="IL44" s="28">
        <f>'District AN'!$F$23</f>
        <v>0</v>
      </c>
      <c r="IM44" s="108">
        <f t="shared" si="73"/>
        <v>0</v>
      </c>
      <c r="IN44" s="108">
        <f t="shared" si="74"/>
        <v>0</v>
      </c>
      <c r="IO44" s="29" t="str">
        <f>IF('District AN'!$B$23="","",IF($IL44&gt;=$IM44,"Pass",IF($IL44&gt;=($IM44-(('District AN'!$H$23-'District AN'!$I$23)/$IN44)),"Pass With Exemption(s)","Fail")))</f>
        <v/>
      </c>
      <c r="IP44" s="28">
        <f>'District AN'!$H$23+'District AN'!$I$23</f>
        <v>0</v>
      </c>
      <c r="IQ44" s="28">
        <f>'District AN'!$O$23</f>
        <v>0</v>
      </c>
      <c r="IR44" s="108">
        <f t="shared" si="75"/>
        <v>0</v>
      </c>
      <c r="IS44" s="29" t="str">
        <f>IF('District AN'!$B$23="","",IF($IQ44&gt;=$IR44,"Pass",IF($IQ44&gt;=($IR44-'District AN'!$R$23-'District AN'!$S$23),"Pass With Exemption(s)","Fail")))</f>
        <v/>
      </c>
      <c r="IT44" s="28">
        <f>'District AN'!$P$23</f>
        <v>0</v>
      </c>
      <c r="IU44" s="108">
        <f t="shared" si="76"/>
        <v>0</v>
      </c>
      <c r="IV44" s="29" t="str">
        <f>IF('District AN'!$B$23="","",IF($IT44&gt;=$IU44,"Pass",IF($IT44&gt;=($IU44-(('District AN'!$R$23-'District AN'!$S$23)/$IY44)),"Pass With Exemption(s)","Fail")))</f>
        <v/>
      </c>
      <c r="IW44" s="28">
        <f>'District AN'!$R$23+'District AN'!$S$23</f>
        <v>0</v>
      </c>
      <c r="IX44" s="28">
        <f>'District AN'!$E$23</f>
        <v>0</v>
      </c>
      <c r="IY44" s="108">
        <f t="shared" si="77"/>
        <v>0</v>
      </c>
      <c r="IZ44" s="28">
        <f>'District AN'!$X$23</f>
        <v>0</v>
      </c>
      <c r="JB44" s="28">
        <f>'District AN'!$D$24</f>
        <v>0</v>
      </c>
      <c r="JC44" s="108">
        <f t="shared" si="78"/>
        <v>0</v>
      </c>
      <c r="JD44" s="29" t="str">
        <f>IF('District AN'!$B$24="","",IF($JB44&gt;=$JC44,"Pass",IF($JB44&gt;=($JB44-'District AN'!$H$24-'District AN'!$I$24),"Pass With Exemption(s)","Fail")))</f>
        <v/>
      </c>
      <c r="JE44" s="28">
        <f>'District AN'!$F$24</f>
        <v>0</v>
      </c>
      <c r="JF44" s="108">
        <f t="shared" si="79"/>
        <v>0</v>
      </c>
      <c r="JG44" s="108">
        <f t="shared" si="80"/>
        <v>0</v>
      </c>
      <c r="JH44" s="29" t="str">
        <f>IF('District AN'!$B$24="","",IF($JE44&gt;=$JF44,"Pass",IF($JE44&gt;=($JF44-(('District AN'!$H$24-'District AN'!$I$24)/$JG44)),"Pass With Exemption(s)","Fail")))</f>
        <v/>
      </c>
      <c r="JI44" s="28">
        <f>'District AN'!$H$24+'District AN'!$I$24</f>
        <v>0</v>
      </c>
      <c r="JJ44" s="28">
        <f>'District AN'!$O$24</f>
        <v>0</v>
      </c>
      <c r="JK44" s="108">
        <f t="shared" si="81"/>
        <v>0</v>
      </c>
      <c r="JL44" s="29" t="str">
        <f>IF('District AN'!$B$24="","",IF($JJ44&gt;=$JK44,"Pass",IF($JJ44&gt;=($JK44-'District AN'!$R$24-'District AN'!$S$24),"Pass With Exemption(s)","Fail")))</f>
        <v/>
      </c>
      <c r="JM44" s="28">
        <f>'District AN'!$P$24</f>
        <v>0</v>
      </c>
      <c r="JN44" s="108">
        <f t="shared" si="82"/>
        <v>0</v>
      </c>
      <c r="JO44" s="29" t="str">
        <f>IF('District AN'!$B$24="","",IF($JM44&gt;=$JN44,"Pass",IF($JM44&gt;=($JN44-(('District AN'!$R$24-'District AN'!$S$24)/$JR44)),"Pass With Exemption(s)","Fail")))</f>
        <v/>
      </c>
      <c r="JP44" s="28">
        <f>'District AN'!$R$24+'District AN'!$S$24</f>
        <v>0</v>
      </c>
      <c r="JQ44" s="28">
        <f>'District AN'!$E$24</f>
        <v>0</v>
      </c>
      <c r="JR44" s="108">
        <f t="shared" si="83"/>
        <v>0</v>
      </c>
      <c r="JS44" s="28">
        <f>'District AN'!$X$24</f>
        <v>0</v>
      </c>
      <c r="JU44" s="28">
        <f>'District AN'!$D$25</f>
        <v>0</v>
      </c>
      <c r="JV44" s="108">
        <f t="shared" si="84"/>
        <v>0</v>
      </c>
      <c r="JW44" s="29" t="str">
        <f>IF('District AN'!$B$25="","",IF($JU44&gt;=$JV44,"Pass",IF($JU44&gt;=($JV44-'District AN'!$H$25-'District AN'!$I$25),"Pass With Exemption(s)","Fail")))</f>
        <v/>
      </c>
      <c r="JX44" s="28">
        <f>'District AN'!$F$25</f>
        <v>0</v>
      </c>
      <c r="JY44" s="108">
        <f t="shared" si="85"/>
        <v>0</v>
      </c>
      <c r="JZ44" s="108">
        <f t="shared" si="86"/>
        <v>0</v>
      </c>
      <c r="KA44" s="29" t="str">
        <f>IF('District AN'!$B$25="","",IF($JX44&gt;=$JY44,"Pass",IF($JX44&gt;=($JY44-(('District AN'!$H$25-'District AN'!$I$25)/$JZ44)),"Pass With Exemption(s)","Fail")))</f>
        <v/>
      </c>
      <c r="KB44" s="28">
        <f>'District AN'!$H$25+'District AN'!$I$25</f>
        <v>0</v>
      </c>
      <c r="KC44" s="28">
        <f>'District AN'!$O$25</f>
        <v>0</v>
      </c>
      <c r="KD44" s="108">
        <f t="shared" si="87"/>
        <v>0</v>
      </c>
      <c r="KE44" s="29" t="str">
        <f>IF('District AN'!$B$25="","",IF($KC44&gt;=$KD44,"Pass",IF($KC44&gt;=($KD44-'District AN'!$R$25-'District AN'!$S$25),"Pass With Exemption(s)","Fail")))</f>
        <v/>
      </c>
      <c r="KF44" s="28">
        <f>'District AN'!$P$25</f>
        <v>0</v>
      </c>
      <c r="KG44" s="108">
        <f t="shared" si="88"/>
        <v>0</v>
      </c>
      <c r="KH44" s="29" t="str">
        <f>IF('District AN'!$B$25="","",IF($KF44&gt;=$KG44,"Pass",IF($KF44&gt;=($KG44-(('District AN'!$R$25-'District AN'!$S$25)/$KK44)),"Pass With Exemption(s)","Fail")))</f>
        <v/>
      </c>
      <c r="KI44" s="28">
        <f>'District AN'!$R$25+'District AN'!$S$25</f>
        <v>0</v>
      </c>
      <c r="KJ44" s="28">
        <f>'District AN'!$E$25</f>
        <v>0</v>
      </c>
      <c r="KK44" s="108">
        <f t="shared" si="89"/>
        <v>0</v>
      </c>
      <c r="KL44" s="28">
        <f>'District AN'!$X$25</f>
        <v>0</v>
      </c>
    </row>
    <row r="45" spans="1:298" x14ac:dyDescent="0.3">
      <c r="A45" s="30">
        <f>'District AO'!$B$3</f>
        <v>0</v>
      </c>
      <c r="B45" s="28">
        <f>'District AO'!$D$10</f>
        <v>0</v>
      </c>
      <c r="C45" s="29" t="str">
        <f>IF('District AO'!$B$10="","",IF('District AO'!$H$10&gt;0,"Pass With Exemption(s)","Pass"))</f>
        <v/>
      </c>
      <c r="D45" s="28">
        <f>'District AO'!$F$10</f>
        <v>0</v>
      </c>
      <c r="E45" s="29" t="str">
        <f>IF('District AO'!$B$10="","",IF('District AO'!$H$10&gt;0,"Pass With Exemption(s)","Pass"))</f>
        <v/>
      </c>
      <c r="F45" s="28">
        <f>'District AO'!$H$10+'District AO'!$I$10</f>
        <v>0</v>
      </c>
      <c r="G45" s="28">
        <f>'District AO'!$O$10</f>
        <v>0</v>
      </c>
      <c r="H45" s="29" t="str">
        <f>IF('District AO'!$B$10="","",IF('District AO'!$R$10&gt;0,"Pass With Exemption(s)","Pass"))</f>
        <v/>
      </c>
      <c r="I45" s="28">
        <f>'District AO'!$P$10</f>
        <v>0</v>
      </c>
      <c r="J45" s="29" t="str">
        <f>IF('District AO'!$B$10="","",IF('District AO'!$R$10&gt;0,"Pass With Exemption(s)","Pass"))</f>
        <v/>
      </c>
      <c r="K45" s="28">
        <f>'District AO'!$R$10+'District AO'!$S$10</f>
        <v>0</v>
      </c>
      <c r="L45" s="28">
        <f>'District AO'!$E$10</f>
        <v>0</v>
      </c>
      <c r="M45" s="28">
        <f>'District AO'!$X$10</f>
        <v>0</v>
      </c>
      <c r="O45" s="28">
        <f>'District AO'!$D$11</f>
        <v>0</v>
      </c>
      <c r="P45" s="108">
        <f t="shared" si="1"/>
        <v>0</v>
      </c>
      <c r="Q45" s="29" t="str">
        <f>IF('District AO'!$B$11="","",IF($O45&gt;=$P45,"Pass",IF($O45&gt;=($P45-'District AO'!$H$11-'District AO'!$I$11),"Pass With Exemption(s)","Fail")))</f>
        <v/>
      </c>
      <c r="R45" s="28">
        <f>'District AO'!$F$11</f>
        <v>0</v>
      </c>
      <c r="S45" s="108">
        <f t="shared" si="2"/>
        <v>0</v>
      </c>
      <c r="T45" s="108">
        <f t="shared" si="3"/>
        <v>0</v>
      </c>
      <c r="U45" s="29" t="str">
        <f>IF('District AO'!$B$11="","",IF($R45&gt;=$S45,"Pass",IF($R45&gt;=($S45-(('District AO'!$H$11-'District AO'!$I$11)/$T45)),"Pass With Exemption(s)","Fail")))</f>
        <v/>
      </c>
      <c r="V45" s="28">
        <f>'District AO'!$H$11+'District AO'!$I$11</f>
        <v>0</v>
      </c>
      <c r="W45" s="28">
        <f>'District AO'!$O$11</f>
        <v>0</v>
      </c>
      <c r="X45" s="108">
        <f t="shared" si="4"/>
        <v>0</v>
      </c>
      <c r="Y45" s="29" t="str">
        <f>IF('District AO'!$B$11="","",IF($W45&gt;=$X45,"Pass",IF($W45&gt;=($X45-'District AO'!$R$11-'District AO'!$S$11),"Pass With Exemption(s)","Fail")))</f>
        <v/>
      </c>
      <c r="Z45" s="28">
        <f>'District AO'!$P$11</f>
        <v>0</v>
      </c>
      <c r="AA45" s="108">
        <f t="shared" si="5"/>
        <v>0</v>
      </c>
      <c r="AB45" s="29" t="str">
        <f>IF('District AO'!$B$11="","",IF($Z45&gt;=$AA45,"Pass",IF($Z45&gt;=($AA45-(('District AO'!$R$11-'District AO'!$S$11)/$AE45)),"Pass With Exemption(s)","Fail")))</f>
        <v/>
      </c>
      <c r="AC45" s="28">
        <f>'District AO'!$R$11+'District AO'!$S$11</f>
        <v>0</v>
      </c>
      <c r="AD45" s="28">
        <f>'District AO'!$E$11</f>
        <v>0</v>
      </c>
      <c r="AE45" s="108">
        <f t="shared" si="6"/>
        <v>0</v>
      </c>
      <c r="AF45" s="28">
        <f>'District AO'!$X$11</f>
        <v>0</v>
      </c>
      <c r="AH45" s="28">
        <f>'District AO'!$D$12</f>
        <v>0</v>
      </c>
      <c r="AI45" s="108">
        <f t="shared" si="7"/>
        <v>0</v>
      </c>
      <c r="AJ45" s="29" t="str">
        <f>IF('District AO'!$B$12="","",IF($AH45&gt;=$AI45,"Pass",IF($AH45&gt;=($AI45-'District AO'!$H$12-'District AO'!$I$12),"Pass With Exemption(s)","Fail")))</f>
        <v/>
      </c>
      <c r="AK45" s="28">
        <f>'District AO'!$F$12</f>
        <v>0</v>
      </c>
      <c r="AL45" s="108">
        <f t="shared" si="8"/>
        <v>0</v>
      </c>
      <c r="AM45" s="108">
        <f t="shared" si="9"/>
        <v>0</v>
      </c>
      <c r="AN45" s="29" t="str">
        <f>IF('District AO'!$B$12="","",IF($AK45&gt;=$AL45,"Pass",IF($AK45&gt;=($AL45-(('District AO'!$H$12-'District AO'!$I$12)/$AM45)),"Pass With Exemption(s)","Fail")))</f>
        <v/>
      </c>
      <c r="AO45" s="28">
        <f>'District AO'!$H$12+'District AO'!$I$12</f>
        <v>0</v>
      </c>
      <c r="AP45" s="28">
        <f>'District AO'!$O$12</f>
        <v>0</v>
      </c>
      <c r="AQ45" s="108">
        <f t="shared" si="10"/>
        <v>0</v>
      </c>
      <c r="AR45" s="29" t="str">
        <f>IF('District AO'!$B$12="","",IF($AP45&gt;=$AQ45,"Pass",IF($AP45&gt;=($AQ45-'District AO'!$R$12-'District AO'!$S$12),"Pass With Exemption(s)","Fail")))</f>
        <v/>
      </c>
      <c r="AS45" s="28">
        <f>'District AO'!$P$12</f>
        <v>0</v>
      </c>
      <c r="AT45" s="108">
        <f t="shared" si="11"/>
        <v>0</v>
      </c>
      <c r="AU45" s="29" t="str">
        <f>IF('District AO'!$B$12="","",IF($AS45&gt;=$AT45,"Pass",IF($AS45&gt;=($AT45-(('District AO'!$R$12-'District AO'!$S$12)/$AX45)),"Pass With Exemption(s)","Fail")))</f>
        <v/>
      </c>
      <c r="AV45" s="28">
        <f>'District AO'!$R$12+'District AO'!$S$12</f>
        <v>0</v>
      </c>
      <c r="AW45" s="28">
        <f>'District AO'!$E$12</f>
        <v>0</v>
      </c>
      <c r="AX45" s="108">
        <f t="shared" si="12"/>
        <v>0</v>
      </c>
      <c r="AY45" s="28">
        <f>'District AO'!$X$12</f>
        <v>0</v>
      </c>
      <c r="BA45" s="28">
        <f>'District AO'!$D$13</f>
        <v>0</v>
      </c>
      <c r="BB45" s="108">
        <f t="shared" si="13"/>
        <v>0</v>
      </c>
      <c r="BC45" s="29" t="str">
        <f>IF('District AO'!$B$13="","",IF($BA45&gt;=$BB45,"Pass",IF($BA45&gt;=($BB45-'District AO'!$H$13-'District AO'!$I$13),"Pass With Exemption(s)","Fail")))</f>
        <v/>
      </c>
      <c r="BD45" s="28">
        <f>'District AO'!$F$13</f>
        <v>0</v>
      </c>
      <c r="BE45" s="108">
        <f t="shared" si="14"/>
        <v>0</v>
      </c>
      <c r="BF45" s="108">
        <f t="shared" si="15"/>
        <v>0</v>
      </c>
      <c r="BG45" s="29" t="str">
        <f>IF('District AO'!$B$13="","",IF($BD45&gt;=$BE45,"Pass",IF($BD45&gt;=($BE45-(('District AO'!$H$13-'District AO'!$I$13)/$BF45)),"Pass With Exemption(s)","Fail")))</f>
        <v/>
      </c>
      <c r="BH45" s="28">
        <f>'District AO'!$H$13+'District AO'!$I$13</f>
        <v>0</v>
      </c>
      <c r="BI45" s="28">
        <f>'District AO'!$O$13</f>
        <v>0</v>
      </c>
      <c r="BJ45" s="108">
        <f t="shared" si="16"/>
        <v>0</v>
      </c>
      <c r="BK45" s="29" t="str">
        <f>IF('District AO'!$B$13="","",IF($BI45&gt;=$BJ45,"Pass",IF($BI45&gt;=($BJ45-'District AO'!$R$13-'District AO'!$S$13),"Pass With Exemption(s)","Fail")))</f>
        <v/>
      </c>
      <c r="BL45" s="28">
        <f>'District AO'!$P$13</f>
        <v>0</v>
      </c>
      <c r="BM45" s="108">
        <f t="shared" si="17"/>
        <v>0</v>
      </c>
      <c r="BN45" s="29" t="str">
        <f>IF('District AO'!$B$13="","",IF($BL45&gt;=$BM45,"Pass",IF($BL45&gt;=($BM45-(('District AO'!$R$13-'District AO'!$S$13)/$BQ45)),"Pass With Exemption(s)","Fail")))</f>
        <v/>
      </c>
      <c r="BO45" s="28">
        <f>'District AO'!$R$13+'District AO'!$S$13</f>
        <v>0</v>
      </c>
      <c r="BP45" s="28">
        <f>'District AO'!$E$13</f>
        <v>0</v>
      </c>
      <c r="BQ45" s="108">
        <f t="shared" si="18"/>
        <v>0</v>
      </c>
      <c r="BR45" s="28">
        <f>'District AO'!$X$13</f>
        <v>0</v>
      </c>
      <c r="BT45" s="28">
        <f>'District AO'!$D$14</f>
        <v>0</v>
      </c>
      <c r="BU45" s="108">
        <f t="shared" si="19"/>
        <v>0</v>
      </c>
      <c r="BV45" s="29" t="str">
        <f>IF('District AO'!$B$14="","",IF($BT45&gt;=$BU45,"Pass",IF($BT45&gt;=($BU45-'District AO'!$H$14-'District AO'!$I$14),"Pass With Exemption(s)","Fail")))</f>
        <v/>
      </c>
      <c r="BW45" s="28">
        <f>'District AO'!$F$14</f>
        <v>0</v>
      </c>
      <c r="BX45" s="108">
        <f t="shared" si="20"/>
        <v>0</v>
      </c>
      <c r="BY45" s="108">
        <f t="shared" si="21"/>
        <v>0</v>
      </c>
      <c r="BZ45" s="29" t="str">
        <f>IF('District AO'!$B$14="","",IF($BW45&gt;=$BX45,"Pass",IF($BW45&gt;=($BX45-(('District AO'!$H$14-'District AO'!$I$14)/$BY45)),"Pass With Exemption(s)","Fail")))</f>
        <v/>
      </c>
      <c r="CA45" s="28">
        <f>'District AO'!$H$14+'District AO'!$I$14</f>
        <v>0</v>
      </c>
      <c r="CB45" s="28">
        <f>'District AO'!$O$14</f>
        <v>0</v>
      </c>
      <c r="CC45" s="108">
        <f t="shared" si="22"/>
        <v>0</v>
      </c>
      <c r="CD45" s="29" t="str">
        <f>IF('District AO'!$B$14="","",IF($CB45&gt;=$CC45,"Pass",IF($CB45&gt;=($CC45-'District AO'!$R$14-'District AO'!$S$14),"Pass With Exemption(s)","Fail")))</f>
        <v/>
      </c>
      <c r="CE45" s="28">
        <f>'District AO'!$P$14</f>
        <v>0</v>
      </c>
      <c r="CF45" s="108">
        <f t="shared" si="23"/>
        <v>0</v>
      </c>
      <c r="CG45" s="29" t="str">
        <f>IF('District AO'!$B$14="","",IF($CE45&gt;=$CF45,"Pass",IF($CE45&gt;=($CF45-(('District AO'!$R$14-'District AO'!$S$14)/$CJ45)),"Pass With Exemption(s)","Fail")))</f>
        <v/>
      </c>
      <c r="CH45" s="28">
        <f>'District AO'!$R$14+'District AO'!$S$14</f>
        <v>0</v>
      </c>
      <c r="CI45" s="28">
        <f>'District AO'!$E$14</f>
        <v>0</v>
      </c>
      <c r="CJ45" s="108">
        <f t="shared" si="24"/>
        <v>0</v>
      </c>
      <c r="CK45" s="28">
        <f>'District AO'!$X$14</f>
        <v>0</v>
      </c>
      <c r="CM45" s="28">
        <f>'District AO'!$D$15</f>
        <v>0</v>
      </c>
      <c r="CN45" s="108">
        <f t="shared" si="25"/>
        <v>0</v>
      </c>
      <c r="CO45" s="29" t="str">
        <f>IF('District AO'!$B$15="","",IF($CM45&gt;=$CN45,"Pass",IF($CM45&gt;=($CN45-'District AO'!$H$15-'District AO'!$I$15),"Pass With Exemption(s)","Fail")))</f>
        <v/>
      </c>
      <c r="CP45" s="28">
        <f>'District AO'!$F$15</f>
        <v>0</v>
      </c>
      <c r="CQ45" s="108">
        <f t="shared" si="26"/>
        <v>0</v>
      </c>
      <c r="CR45" s="108">
        <f t="shared" si="27"/>
        <v>0</v>
      </c>
      <c r="CS45" s="29" t="str">
        <f>IF('District AO'!$B$15="","",IF($CP45&gt;=$CQ45,"Pass",IF($CP45&gt;=($CQ45-(('District AO'!$H$15-'District AO'!$I$15)/$CR45)),"Pass With Exemption(s)","Fail")))</f>
        <v/>
      </c>
      <c r="CT45" s="28">
        <f>'District AO'!$H$15+'District AO'!$I$15</f>
        <v>0</v>
      </c>
      <c r="CU45" s="28">
        <f>'District AO'!$O$15</f>
        <v>0</v>
      </c>
      <c r="CV45" s="108">
        <f t="shared" si="28"/>
        <v>0</v>
      </c>
      <c r="CW45" s="29" t="str">
        <f>IF('District AO'!$B$15="","",IF($CU45&gt;=$CV45,"Pass",IF($CU45&gt;=($CV45-'District AO'!$R$15-'District AO'!$S$15),"Pass With Exemption(s)","Fail")))</f>
        <v/>
      </c>
      <c r="CX45" s="28">
        <f>'District AO'!$P$15</f>
        <v>0</v>
      </c>
      <c r="CY45" s="108">
        <f t="shared" si="29"/>
        <v>0</v>
      </c>
      <c r="CZ45" s="29" t="str">
        <f>IF('District AO'!$B$15="","",IF($CX45&gt;=$CY45,"Pass",IF($CX45&gt;=($CY45-(('District AO'!$R$15-'District AO'!$S$15)/$DC45)),"Pass With Exemption(s)","Fail")))</f>
        <v/>
      </c>
      <c r="DA45" s="28">
        <f>'District AO'!$R$15+'District AO'!$S$15</f>
        <v>0</v>
      </c>
      <c r="DB45" s="28">
        <f>'District AO'!$E$15</f>
        <v>0</v>
      </c>
      <c r="DC45" s="108">
        <f t="shared" si="30"/>
        <v>0</v>
      </c>
      <c r="DD45" s="28">
        <f>'District AO'!$X$15</f>
        <v>0</v>
      </c>
      <c r="DF45" s="28">
        <f>'District AO'!$D$16</f>
        <v>0</v>
      </c>
      <c r="DG45" s="108">
        <f t="shared" si="31"/>
        <v>0</v>
      </c>
      <c r="DH45" s="29" t="str">
        <f>IF('District AO'!$B$16="","",IF($DF45&gt;=$DG45,"Pass",IF($DF45&gt;=($DG45-'District AO'!$H$16-'District AO'!$I$16),"Pass With Exemption(s)","Fail")))</f>
        <v/>
      </c>
      <c r="DI45" s="28">
        <f>'District AO'!$F$16</f>
        <v>0</v>
      </c>
      <c r="DJ45" s="108">
        <f t="shared" si="32"/>
        <v>0</v>
      </c>
      <c r="DK45" s="108">
        <f t="shared" si="33"/>
        <v>0</v>
      </c>
      <c r="DL45" s="29" t="str">
        <f>IF('District AO'!$B$16="","",IF($DI45&gt;=$DJ45,"Pass",IF($DI45&gt;=($DJ45-(('District AO'!$H$16-'District AO'!$I$16)/$DK45)),"Pass With Exemption(s)","Fail")))</f>
        <v/>
      </c>
      <c r="DM45" s="28">
        <f>'District AO'!$H$16+'District AO'!$I$16</f>
        <v>0</v>
      </c>
      <c r="DN45" s="28">
        <f>'District AO'!$O$16</f>
        <v>0</v>
      </c>
      <c r="DO45" s="108">
        <f t="shared" si="34"/>
        <v>0</v>
      </c>
      <c r="DP45" s="29" t="str">
        <f>IF('District AO'!$B$16="","",IF($DN45&gt;=$DO45,"Pass",IF($DN45&gt;=($DO45-'District AO'!$R$16-'District AO'!$S$16),"Pass With Exemption(s)","Fail")))</f>
        <v/>
      </c>
      <c r="DQ45" s="28">
        <f>'District AO'!$P$16</f>
        <v>0</v>
      </c>
      <c r="DR45" s="108">
        <f t="shared" si="35"/>
        <v>0</v>
      </c>
      <c r="DS45" s="29" t="str">
        <f>IF('District AO'!$B$16="","",IF($DQ45&gt;=$DR45,"Pass",IF($DQ45&gt;=($DR45-(('District AO'!$R$16-'District AO'!$S$16)/$DV45)),"Pass With Exemption(s)","Fail")))</f>
        <v/>
      </c>
      <c r="DT45" s="28">
        <f>'District AO'!$R$16+'District AO'!$S$16</f>
        <v>0</v>
      </c>
      <c r="DU45" s="28">
        <f>'District AO'!$E$16</f>
        <v>0</v>
      </c>
      <c r="DV45" s="108">
        <f t="shared" si="36"/>
        <v>0</v>
      </c>
      <c r="DW45" s="28">
        <f>'District AO'!$X$16</f>
        <v>0</v>
      </c>
      <c r="DY45" s="28">
        <f>'District AO'!$D$17</f>
        <v>0</v>
      </c>
      <c r="DZ45" s="108">
        <f t="shared" si="37"/>
        <v>0</v>
      </c>
      <c r="EA45" s="29" t="str">
        <f>IF('District AO'!$B$17="","",IF($DY45&gt;=$DZ45,"Pass",IF($DY45&gt;=($DZ45-'District AO'!$H$17-'District AO'!$I$17),"Pass With Exemption(s)","Fail")))</f>
        <v/>
      </c>
      <c r="EB45" s="28">
        <f>'District AO'!$F$17</f>
        <v>0</v>
      </c>
      <c r="EC45" s="108">
        <f t="shared" si="38"/>
        <v>0</v>
      </c>
      <c r="ED45" s="108">
        <f t="shared" si="39"/>
        <v>0</v>
      </c>
      <c r="EE45" s="29" t="str">
        <f>IF('District AO'!$B$17="","",IF($EB45&gt;=$EC45,"Pass",IF($EB45&gt;=($EC45-(('District AO'!$H$17-'District AO'!$I$17)/$ED45)),"Pass With Exemption(s)","Fail")))</f>
        <v/>
      </c>
      <c r="EF45" s="28">
        <f>'District AO'!$H$17+'District AO'!$I$17</f>
        <v>0</v>
      </c>
      <c r="EG45" s="28">
        <f>'District AO'!$O$17</f>
        <v>0</v>
      </c>
      <c r="EH45" s="108">
        <f t="shared" si="40"/>
        <v>0</v>
      </c>
      <c r="EI45" s="29" t="str">
        <f>IF('District AO'!$B$17="","",IF($EG45&gt;=$EH45,"Pass",IF($EG45&gt;=($EH45-'District AO'!$R$17-'District AO'!$S$17),"Pass With Exemption(s)","Fail")))</f>
        <v/>
      </c>
      <c r="EJ45" s="28">
        <f>'District AO'!$P$17</f>
        <v>0</v>
      </c>
      <c r="EK45" s="108">
        <f t="shared" si="41"/>
        <v>0</v>
      </c>
      <c r="EL45" s="29" t="str">
        <f>IF('District AO'!$B$17="","",IF($EJ45&gt;=$EK45,"Pass",IF($EJ45&gt;=($EK45-(('District AO'!$R$17-'District AO'!$S$17)/$EO45)),"Pass With Exemption(s)","Fail")))</f>
        <v/>
      </c>
      <c r="EM45" s="28">
        <f>'District AO'!$R$17+'District AO'!$S$17</f>
        <v>0</v>
      </c>
      <c r="EN45" s="28">
        <f>'District AO'!$E$17</f>
        <v>0</v>
      </c>
      <c r="EO45" s="108">
        <f t="shared" si="42"/>
        <v>0</v>
      </c>
      <c r="EP45" s="28">
        <f>'District AO'!$X$17</f>
        <v>0</v>
      </c>
      <c r="ER45" s="28">
        <f>'District AO'!$D$18</f>
        <v>0</v>
      </c>
      <c r="ES45" s="108">
        <f t="shared" si="43"/>
        <v>0</v>
      </c>
      <c r="ET45" s="29" t="str">
        <f>IF('District AO'!$B$18="","",IF($ER45&gt;=$ES45,"Pass",IF($ER45&gt;=($ES45-'District AO'!$H$18-'District AO'!$I$18),"Pass With Exemption(s)","Fail")))</f>
        <v/>
      </c>
      <c r="EU45" s="28">
        <f>'District AO'!$F$18</f>
        <v>0</v>
      </c>
      <c r="EV45" s="108">
        <f t="shared" si="44"/>
        <v>0</v>
      </c>
      <c r="EW45" s="108">
        <f t="shared" si="45"/>
        <v>0</v>
      </c>
      <c r="EX45" s="29" t="str">
        <f>IF('District AO'!$B$18="","",IF($EU45&gt;=$EV45,"Pass",IF($EU45&gt;=($EV45-(('District AO'!$H$18-'District AO'!$I$18)/$EW45)),"Pass With Exemption(s)","Fail")))</f>
        <v/>
      </c>
      <c r="EY45" s="28">
        <f>'District AO'!$H$18+'District AO'!$I$18</f>
        <v>0</v>
      </c>
      <c r="EZ45" s="28">
        <f>'District AO'!$O$18</f>
        <v>0</v>
      </c>
      <c r="FA45" s="108">
        <f t="shared" si="46"/>
        <v>0</v>
      </c>
      <c r="FB45" s="29" t="str">
        <f>IF('District AO'!$B$18="","",IF($EZ45&gt;=$FA45,"Pass",IF($EZ45&gt;=($FA45-'District AO'!$R$18-'District AO'!$S$18),"Pass With Exemption(s)","Fail")))</f>
        <v/>
      </c>
      <c r="FC45" s="28">
        <f>'District AO'!$P$18</f>
        <v>0</v>
      </c>
      <c r="FD45" s="108">
        <f t="shared" si="47"/>
        <v>0</v>
      </c>
      <c r="FE45" s="29" t="str">
        <f>IF('District AO'!$B$18="","",IF($FC45&gt;=$FD45,"Pass",IF($FC45&gt;=($FD45-(('District AO'!$R$18-'District AO'!$S$18)/$FH45)),"Pass With Exemption(s)","Fail")))</f>
        <v/>
      </c>
      <c r="FF45" s="28">
        <f>'District AO'!$R$18+'District AO'!$S$18</f>
        <v>0</v>
      </c>
      <c r="FG45" s="28">
        <f>'District AO'!$E$18</f>
        <v>0</v>
      </c>
      <c r="FH45" s="108">
        <f t="shared" si="48"/>
        <v>0</v>
      </c>
      <c r="FI45" s="28">
        <f>'District AO'!$X$18</f>
        <v>0</v>
      </c>
      <c r="FK45" s="28">
        <f>'District AO'!$D$19</f>
        <v>0</v>
      </c>
      <c r="FL45" s="108">
        <f t="shared" si="49"/>
        <v>0</v>
      </c>
      <c r="FM45" s="29" t="str">
        <f>IF('District AO'!$B$19="","",IF($FK45&gt;=$FL45,"Pass",IF($FK45&gt;=($FL45-'District AO'!$H$19-'District AO'!$I$19),"Pass With Exemption(s)","Fail")))</f>
        <v/>
      </c>
      <c r="FN45" s="28">
        <f>'District AO'!$F$19</f>
        <v>0</v>
      </c>
      <c r="FO45" s="108">
        <f t="shared" si="50"/>
        <v>0</v>
      </c>
      <c r="FP45" s="108">
        <f t="shared" si="51"/>
        <v>0</v>
      </c>
      <c r="FQ45" s="29" t="str">
        <f>IF('District AO'!$B$19="","",IF($FN45&gt;=$FO45,"Pass",IF($FN45&gt;=($FO45-(('District AO'!$H$19-'District AO'!$I$19)/$FP45)),"Pass With Exemption(s)","Fail")))</f>
        <v/>
      </c>
      <c r="FR45" s="28">
        <f>'District AO'!$H$19+'District AO'!$I$19</f>
        <v>0</v>
      </c>
      <c r="FS45" s="28">
        <f>'District AO'!$O$19</f>
        <v>0</v>
      </c>
      <c r="FT45" s="108">
        <f t="shared" si="52"/>
        <v>0</v>
      </c>
      <c r="FU45" s="29" t="str">
        <f>IF('District AO'!$B$19="","",IF($FS45&gt;=$FT45,"Pass",IF($FS45&gt;=($FT45-'District AO'!$R$19-'District AO'!$S$19),"Pass With Exemption(s)","Fail")))</f>
        <v/>
      </c>
      <c r="FV45" s="28">
        <f>'District AO'!$P$19</f>
        <v>0</v>
      </c>
      <c r="FW45" s="108">
        <f t="shared" si="53"/>
        <v>0</v>
      </c>
      <c r="FX45" s="29" t="str">
        <f>IF('District AO'!$B$19="","",IF($FV45&gt;=$FW45,"Pass",IF($FV45&gt;=($FW45-(('District AO'!$R$19-'District AO'!$S$19)/$GA45)),"Pass With Exemption(s)","Fail")))</f>
        <v/>
      </c>
      <c r="FY45" s="28">
        <f>'District AO'!$R$19+'District AO'!$S$19</f>
        <v>0</v>
      </c>
      <c r="FZ45" s="28">
        <f>'District AO'!$E$19</f>
        <v>0</v>
      </c>
      <c r="GA45" s="108">
        <f t="shared" si="54"/>
        <v>0</v>
      </c>
      <c r="GB45" s="28">
        <f>'District AO'!$X$19</f>
        <v>0</v>
      </c>
      <c r="GD45" s="28">
        <f>'District AO'!$D$20</f>
        <v>0</v>
      </c>
      <c r="GE45" s="108">
        <f t="shared" si="55"/>
        <v>0</v>
      </c>
      <c r="GF45" s="29" t="str">
        <f>IF('District AO'!$B$20="","",IF($GD45&gt;=$GE45,"Pass",IF($GD45&gt;=($GE45-'District AO'!$H$20-'District AO'!$I$20),"Pass With Exemption(s)","Fail")))</f>
        <v/>
      </c>
      <c r="GG45" s="28">
        <f>'District AO'!$F$20</f>
        <v>0</v>
      </c>
      <c r="GH45" s="108">
        <f t="shared" si="56"/>
        <v>0</v>
      </c>
      <c r="GI45" s="108">
        <f t="shared" si="57"/>
        <v>0</v>
      </c>
      <c r="GJ45" s="29" t="str">
        <f>IF('District AO'!$B$20="","",IF($GG45&gt;=$GH45,"Pass",IF($GG45&gt;=($GH45-(('District AO'!$H$20-'District AO'!$I$20)/$GI45)),"Pass With Exemption(s)","Fail")))</f>
        <v/>
      </c>
      <c r="GK45" s="28">
        <f>'District AO'!$H$20+'District AO'!$I$20</f>
        <v>0</v>
      </c>
      <c r="GL45" s="28">
        <f>'District AO'!$O$20</f>
        <v>0</v>
      </c>
      <c r="GM45" s="108">
        <f t="shared" si="58"/>
        <v>0</v>
      </c>
      <c r="GN45" s="29" t="str">
        <f>IF('District AO'!$B$20="","",IF($GL45&gt;=$GM45,"Pass",IF($GL45&gt;=($GM45-'District AO'!$R$20-'District AO'!$S$20),"Pass With Exemption(s)","Fail")))</f>
        <v/>
      </c>
      <c r="GO45" s="28">
        <f>'District AO'!$P$20</f>
        <v>0</v>
      </c>
      <c r="GP45" s="108">
        <f t="shared" si="59"/>
        <v>0</v>
      </c>
      <c r="GQ45" s="29" t="str">
        <f>IF('District AO'!$B$20="","",IF($GO45&gt;=$GP45,"Pass",IF($GO45&gt;=($GP45-(('District AO'!$R$20-'District AO'!$S$20)/$GT45)),"Pass With Exemption(s)","Fail")))</f>
        <v/>
      </c>
      <c r="GR45" s="28">
        <f>'District AO'!$R$20+'District AO'!$S$20</f>
        <v>0</v>
      </c>
      <c r="GS45" s="28">
        <f>'District AO'!$E$20</f>
        <v>0</v>
      </c>
      <c r="GT45" s="108">
        <f t="shared" si="60"/>
        <v>0</v>
      </c>
      <c r="GU45" s="28">
        <f>'District AO'!$X$20</f>
        <v>0</v>
      </c>
      <c r="GW45" s="28">
        <f>'District AO'!$D$21</f>
        <v>0</v>
      </c>
      <c r="GX45" s="108">
        <f t="shared" si="61"/>
        <v>0</v>
      </c>
      <c r="GY45" s="29" t="str">
        <f>IF('District AO'!$B$21="","",IF($GW45&gt;=$GX45,"Pass",IF($GW45&gt;=($GX45-'District AO'!$H$21-'District AO'!$I$21),"Pass With Exemption(s)","Fail")))</f>
        <v/>
      </c>
      <c r="GZ45" s="28">
        <f>'District AO'!$F$21</f>
        <v>0</v>
      </c>
      <c r="HA45" s="108">
        <f t="shared" si="62"/>
        <v>0</v>
      </c>
      <c r="HB45" s="108">
        <f t="shared" si="90"/>
        <v>0</v>
      </c>
      <c r="HC45" s="29" t="str">
        <f>IF('District AO'!$B$21="","",IF($GZ45&gt;=$HA45,"Pass",IF($GZ45&gt;=($HA45-(('District AO'!$H$21-'District AO'!$I$21)/$HB45)),"Pass With Exemption(s)","Fail")))</f>
        <v/>
      </c>
      <c r="HD45" s="28">
        <f>'District AO'!$H$21+'District AO'!$I$21</f>
        <v>0</v>
      </c>
      <c r="HE45" s="28">
        <f>'District AO'!$O$21</f>
        <v>0</v>
      </c>
      <c r="HF45" s="108">
        <f t="shared" si="63"/>
        <v>0</v>
      </c>
      <c r="HG45" s="29" t="str">
        <f>IF('District AO'!$B$21="","",IF($HE45&gt;=$HF45,"Pass",IF($HE45&gt;=($HF45-'District AO'!$R$21-'District AO'!$S$21),"Pass With Exemption(s)","Fail")))</f>
        <v/>
      </c>
      <c r="HH45" s="28">
        <f>'District AO'!$P$21</f>
        <v>0</v>
      </c>
      <c r="HI45" s="108">
        <f t="shared" si="64"/>
        <v>0</v>
      </c>
      <c r="HJ45" s="29" t="str">
        <f>IF('District AO'!$B$21="","",IF($HH45&gt;=$HI45,"Pass",IF($HH45&gt;=($HI45-(('District AO'!$R$21-'District AO'!$S$21)/$HM45)),"Pass With Exemption(s)","Fail")))</f>
        <v/>
      </c>
      <c r="HK45" s="28">
        <f>'District AO'!$R$21+'District AO'!$S$21</f>
        <v>0</v>
      </c>
      <c r="HL45" s="28">
        <f>'District AO'!$E$21</f>
        <v>0</v>
      </c>
      <c r="HM45" s="108">
        <f t="shared" si="65"/>
        <v>0</v>
      </c>
      <c r="HN45" s="28">
        <f>'District AO'!$X$21</f>
        <v>0</v>
      </c>
      <c r="HP45" s="28">
        <f>'District AO'!$D$22</f>
        <v>0</v>
      </c>
      <c r="HQ45" s="108">
        <f t="shared" si="66"/>
        <v>0</v>
      </c>
      <c r="HR45" s="29" t="str">
        <f>IF('District AO'!$B$22="","",IF($HP45&gt;=$HQ45,"Pass",IF($HP45&gt;=($HQ45-'District AO'!$H$22-'District AO'!$I$22),"Pass With Exemption(s)","Fail")))</f>
        <v/>
      </c>
      <c r="HS45" s="28">
        <f>'District AO'!$F$22</f>
        <v>0</v>
      </c>
      <c r="HT45" s="108">
        <f t="shared" si="67"/>
        <v>0</v>
      </c>
      <c r="HU45" s="108">
        <f t="shared" si="68"/>
        <v>0</v>
      </c>
      <c r="HV45" s="29" t="str">
        <f>IF('District AO'!$B$22="","",IF($HS45&gt;=$HT45,"Pass",IF($HS45&gt;=($HT45-(('District AO'!$H$22-'District AO'!$I$22)/$HU45)),"Pass With Exemption(s)","Fail")))</f>
        <v/>
      </c>
      <c r="HW45" s="28">
        <f>'District AO'!$H$22+'District AO'!$I$22</f>
        <v>0</v>
      </c>
      <c r="HX45" s="28">
        <f>'District AO'!$O$22</f>
        <v>0</v>
      </c>
      <c r="HY45" s="108">
        <f t="shared" si="69"/>
        <v>0</v>
      </c>
      <c r="HZ45" s="29" t="str">
        <f>IF('District AO'!$B$22="","",IF($HX45&gt;=$HY45,"Pass",IF($HX45&gt;=($HY45-'District AO'!$R$22-'District AO'!$S$22),"Pass With Exemption(s)","Fail")))</f>
        <v/>
      </c>
      <c r="IA45" s="28">
        <f>'District AO'!$P$22</f>
        <v>0</v>
      </c>
      <c r="IB45" s="108">
        <f t="shared" si="70"/>
        <v>0</v>
      </c>
      <c r="IC45" s="29" t="str">
        <f>IF('District AO'!$B$22="","",IF($IA45&gt;=$IB45,"Pass",IF($IA45&gt;=($IB45-(('District AO'!$R$22-'District AO'!$S$22)/$IF45)),"Pass With Exemption(s)","Fail")))</f>
        <v/>
      </c>
      <c r="ID45" s="28">
        <f>'District AO'!$R$22+'District AO'!$S$22</f>
        <v>0</v>
      </c>
      <c r="IE45" s="28">
        <f>'District AO'!$E$22</f>
        <v>0</v>
      </c>
      <c r="IF45" s="108">
        <f t="shared" si="71"/>
        <v>0</v>
      </c>
      <c r="IG45" s="28">
        <f>'District AO'!$X$22</f>
        <v>0</v>
      </c>
      <c r="II45" s="28">
        <f>'District AO'!$D$23</f>
        <v>0</v>
      </c>
      <c r="IJ45" s="108">
        <f t="shared" si="72"/>
        <v>0</v>
      </c>
      <c r="IK45" s="29" t="str">
        <f>IF('District AO'!$B$23="","",IF($II45&gt;=$IJ45,"Pass",IF($II45&gt;=($IJ45-'District AO'!$H$23-'District AO'!$I$23),"Pass With Exemption(s)","Fail")))</f>
        <v/>
      </c>
      <c r="IL45" s="28">
        <f>'District AO'!$F$23</f>
        <v>0</v>
      </c>
      <c r="IM45" s="108">
        <f t="shared" si="73"/>
        <v>0</v>
      </c>
      <c r="IN45" s="108">
        <f t="shared" si="74"/>
        <v>0</v>
      </c>
      <c r="IO45" s="29" t="str">
        <f>IF('District AO'!$B$23="","",IF($IL45&gt;=$IM45,"Pass",IF($IL45&gt;=($IM45-(('District AO'!$H$23-'District AO'!$I$23)/$IN45)),"Pass With Exemption(s)","Fail")))</f>
        <v/>
      </c>
      <c r="IP45" s="28">
        <f>'District AO'!$H$23+'District AO'!$I$23</f>
        <v>0</v>
      </c>
      <c r="IQ45" s="28">
        <f>'District AO'!$O$23</f>
        <v>0</v>
      </c>
      <c r="IR45" s="108">
        <f t="shared" si="75"/>
        <v>0</v>
      </c>
      <c r="IS45" s="29" t="str">
        <f>IF('District AO'!$B$23="","",IF($IQ45&gt;=$IR45,"Pass",IF($IQ45&gt;=($IR45-'District AO'!$R$23-'District AO'!$S$23),"Pass With Exemption(s)","Fail")))</f>
        <v/>
      </c>
      <c r="IT45" s="28">
        <f>'District AO'!$P$23</f>
        <v>0</v>
      </c>
      <c r="IU45" s="108">
        <f t="shared" si="76"/>
        <v>0</v>
      </c>
      <c r="IV45" s="29" t="str">
        <f>IF('District AO'!$B$23="","",IF($IT45&gt;=$IU45,"Pass",IF($IT45&gt;=($IU45-(('District AO'!$R$23-'District AO'!$S$23)/$IY45)),"Pass With Exemption(s)","Fail")))</f>
        <v/>
      </c>
      <c r="IW45" s="28">
        <f>'District AO'!$R$23+'District AO'!$S$23</f>
        <v>0</v>
      </c>
      <c r="IX45" s="28">
        <f>'District AO'!$E$23</f>
        <v>0</v>
      </c>
      <c r="IY45" s="108">
        <f t="shared" si="77"/>
        <v>0</v>
      </c>
      <c r="IZ45" s="28">
        <f>'District AO'!$X$23</f>
        <v>0</v>
      </c>
      <c r="JB45" s="28">
        <f>'District AO'!$D$24</f>
        <v>0</v>
      </c>
      <c r="JC45" s="108">
        <f t="shared" si="78"/>
        <v>0</v>
      </c>
      <c r="JD45" s="29" t="str">
        <f>IF('District AO'!$B$24="","",IF($JB45&gt;=$JC45,"Pass",IF($JB45&gt;=($JB45-'District AO'!$H$24-'District AO'!$I$24),"Pass With Exemption(s)","Fail")))</f>
        <v/>
      </c>
      <c r="JE45" s="28">
        <f>'District AO'!$F$24</f>
        <v>0</v>
      </c>
      <c r="JF45" s="108">
        <f t="shared" si="79"/>
        <v>0</v>
      </c>
      <c r="JG45" s="108">
        <f t="shared" si="80"/>
        <v>0</v>
      </c>
      <c r="JH45" s="29" t="str">
        <f>IF('District AO'!$B$24="","",IF($JE45&gt;=$JF45,"Pass",IF($JE45&gt;=($JF45-(('District AO'!$H$24-'District AO'!$I$24)/$JG45)),"Pass With Exemption(s)","Fail")))</f>
        <v/>
      </c>
      <c r="JI45" s="28">
        <f>'District AO'!$H$24+'District AO'!$I$24</f>
        <v>0</v>
      </c>
      <c r="JJ45" s="28">
        <f>'District AO'!$O$24</f>
        <v>0</v>
      </c>
      <c r="JK45" s="108">
        <f t="shared" si="81"/>
        <v>0</v>
      </c>
      <c r="JL45" s="29" t="str">
        <f>IF('District AO'!$B$24="","",IF($JJ45&gt;=$JK45,"Pass",IF($JJ45&gt;=($JK45-'District AO'!$R$24-'District AO'!$S$24),"Pass With Exemption(s)","Fail")))</f>
        <v/>
      </c>
      <c r="JM45" s="28">
        <f>'District AO'!$P$24</f>
        <v>0</v>
      </c>
      <c r="JN45" s="108">
        <f t="shared" si="82"/>
        <v>0</v>
      </c>
      <c r="JO45" s="29" t="str">
        <f>IF('District AO'!$B$24="","",IF($JM45&gt;=$JN45,"Pass",IF($JM45&gt;=($JN45-(('District AO'!$R$24-'District AO'!$S$24)/$JR45)),"Pass With Exemption(s)","Fail")))</f>
        <v/>
      </c>
      <c r="JP45" s="28">
        <f>'District AO'!$R$24+'District AO'!$S$24</f>
        <v>0</v>
      </c>
      <c r="JQ45" s="28">
        <f>'District AO'!$E$24</f>
        <v>0</v>
      </c>
      <c r="JR45" s="108">
        <f t="shared" si="83"/>
        <v>0</v>
      </c>
      <c r="JS45" s="28">
        <f>'District AO'!$X$24</f>
        <v>0</v>
      </c>
      <c r="JU45" s="28">
        <f>'District AO'!$D$25</f>
        <v>0</v>
      </c>
      <c r="JV45" s="108">
        <f t="shared" si="84"/>
        <v>0</v>
      </c>
      <c r="JW45" s="29" t="str">
        <f>IF('District AO'!$B$25="","",IF($JU45&gt;=$JV45,"Pass",IF($JU45&gt;=($JV45-'District AO'!$H$25-'District AO'!$I$25),"Pass With Exemption(s)","Fail")))</f>
        <v/>
      </c>
      <c r="JX45" s="28">
        <f>'District AO'!$F$25</f>
        <v>0</v>
      </c>
      <c r="JY45" s="108">
        <f t="shared" si="85"/>
        <v>0</v>
      </c>
      <c r="JZ45" s="108">
        <f t="shared" si="86"/>
        <v>0</v>
      </c>
      <c r="KA45" s="29" t="str">
        <f>IF('District AO'!$B$25="","",IF($JX45&gt;=$JY45,"Pass",IF($JX45&gt;=($JY45-(('District AO'!$H$25-'District AO'!$I$25)/$JZ45)),"Pass With Exemption(s)","Fail")))</f>
        <v/>
      </c>
      <c r="KB45" s="28">
        <f>'District AO'!$H$25+'District AO'!$I$25</f>
        <v>0</v>
      </c>
      <c r="KC45" s="28">
        <f>'District AO'!$O$25</f>
        <v>0</v>
      </c>
      <c r="KD45" s="108">
        <f t="shared" si="87"/>
        <v>0</v>
      </c>
      <c r="KE45" s="29" t="str">
        <f>IF('District AO'!$B$25="","",IF($KC45&gt;=$KD45,"Pass",IF($KC45&gt;=($KD45-'District AO'!$R$25-'District AO'!$S$25),"Pass With Exemption(s)","Fail")))</f>
        <v/>
      </c>
      <c r="KF45" s="28">
        <f>'District AO'!$P$25</f>
        <v>0</v>
      </c>
      <c r="KG45" s="108">
        <f t="shared" si="88"/>
        <v>0</v>
      </c>
      <c r="KH45" s="29" t="str">
        <f>IF('District AO'!$B$25="","",IF($KF45&gt;=$KG45,"Pass",IF($KF45&gt;=($KG45-(('District AO'!$R$25-'District AO'!$S$25)/$KK45)),"Pass With Exemption(s)","Fail")))</f>
        <v/>
      </c>
      <c r="KI45" s="28">
        <f>'District AO'!$R$25+'District AO'!$S$25</f>
        <v>0</v>
      </c>
      <c r="KJ45" s="28">
        <f>'District AO'!$E$25</f>
        <v>0</v>
      </c>
      <c r="KK45" s="108">
        <f t="shared" si="89"/>
        <v>0</v>
      </c>
      <c r="KL45" s="28">
        <f>'District AO'!$X$25</f>
        <v>0</v>
      </c>
    </row>
    <row r="46" spans="1:298" x14ac:dyDescent="0.3">
      <c r="A46" s="30">
        <f>'District AP'!$B$3</f>
        <v>0</v>
      </c>
      <c r="B46" s="28">
        <f>'District AP'!$D$10</f>
        <v>0</v>
      </c>
      <c r="C46" s="29" t="str">
        <f>IF('District AP'!$B$10="","",IF('District AP'!$H$10&gt;0,"Pass With Exemption(s)","Pass"))</f>
        <v/>
      </c>
      <c r="D46" s="28">
        <f>'District AP'!$F$10</f>
        <v>0</v>
      </c>
      <c r="E46" s="29" t="str">
        <f>IF('District AP'!$B$10="","",IF('District AP'!$H$10&gt;0,"Pass With Exemption(s)","Pass"))</f>
        <v/>
      </c>
      <c r="F46" s="28">
        <f>'District AP'!$H$10+'District AP'!$I$10</f>
        <v>0</v>
      </c>
      <c r="G46" s="28">
        <f>'District AP'!$O$10</f>
        <v>0</v>
      </c>
      <c r="H46" s="29" t="str">
        <f>IF('District AP'!$B$10="","",IF('District AP'!$R$10&gt;0,"Pass With Exemption(s)","Pass"))</f>
        <v/>
      </c>
      <c r="I46" s="28">
        <f>'District AP'!$P$10</f>
        <v>0</v>
      </c>
      <c r="J46" s="29" t="str">
        <f>IF('District AP'!$B$10="","",IF('District AP'!$R$10&gt;0,"Pass With Exemption(s)","Pass"))</f>
        <v/>
      </c>
      <c r="K46" s="28">
        <f>'District AP'!$R$10+'District AP'!$S$10</f>
        <v>0</v>
      </c>
      <c r="L46" s="28">
        <f>'District AP'!$E$10</f>
        <v>0</v>
      </c>
      <c r="M46" s="28">
        <f>'District AP'!$X$10</f>
        <v>0</v>
      </c>
      <c r="O46" s="28">
        <f>'District AP'!$D$11</f>
        <v>0</v>
      </c>
      <c r="P46" s="108">
        <f t="shared" si="1"/>
        <v>0</v>
      </c>
      <c r="Q46" s="29" t="str">
        <f>IF('District AP'!$B$11="","",IF($O46&gt;=$P46,"Pass",IF($O46&gt;=($P46-'District AP'!$H$11-'District AP'!$I$11),"Pass With Exemption(s)","Fail")))</f>
        <v/>
      </c>
      <c r="R46" s="28">
        <f>'District AP'!$F$11</f>
        <v>0</v>
      </c>
      <c r="S46" s="108">
        <f t="shared" si="2"/>
        <v>0</v>
      </c>
      <c r="T46" s="108">
        <f t="shared" si="3"/>
        <v>0</v>
      </c>
      <c r="U46" s="29" t="str">
        <f>IF('District AP'!$B$11="","",IF($R46&gt;=$S46,"Pass",IF($R46&gt;=($S46-(('District AP'!$H$11-'District AP'!$I$11)/$T46)),"Pass With Exemption(s)","Fail")))</f>
        <v/>
      </c>
      <c r="V46" s="28">
        <f>'District AP'!$H$11+'District AP'!$I$11</f>
        <v>0</v>
      </c>
      <c r="W46" s="28">
        <f>'District AP'!$O$11</f>
        <v>0</v>
      </c>
      <c r="X46" s="108">
        <f t="shared" si="4"/>
        <v>0</v>
      </c>
      <c r="Y46" s="29" t="str">
        <f>IF('District AP'!$B$11="","",IF($W46&gt;=$X46,"Pass",IF($W46&gt;=($X46-'District AP'!$R$11-'District AP'!$S$11),"Pass With Exemption(s)","Fail")))</f>
        <v/>
      </c>
      <c r="Z46" s="28">
        <f>'District AP'!$P$11</f>
        <v>0</v>
      </c>
      <c r="AA46" s="108">
        <f t="shared" si="5"/>
        <v>0</v>
      </c>
      <c r="AB46" s="29" t="str">
        <f>IF('District AP'!$B$11="","",IF($Z46&gt;=$AA46,"Pass",IF($Z46&gt;=($AA46-(('District AP'!$R$11-'District AP'!$S$11)/$AE46)),"Pass With Exemption(s)","Fail")))</f>
        <v/>
      </c>
      <c r="AC46" s="28">
        <f>'District AP'!$R$11+'District AP'!$S$11</f>
        <v>0</v>
      </c>
      <c r="AD46" s="28">
        <f>'District AP'!$E$11</f>
        <v>0</v>
      </c>
      <c r="AE46" s="108">
        <f t="shared" si="6"/>
        <v>0</v>
      </c>
      <c r="AF46" s="28">
        <f>'District AP'!$X$11</f>
        <v>0</v>
      </c>
      <c r="AH46" s="28">
        <f>'District AP'!$D$12</f>
        <v>0</v>
      </c>
      <c r="AI46" s="108">
        <f t="shared" si="7"/>
        <v>0</v>
      </c>
      <c r="AJ46" s="29" t="str">
        <f>IF('District AP'!$B$12="","",IF($AH46&gt;=$AI46,"Pass",IF($AH46&gt;=($AI46-'District AP'!$H$12-'District AP'!$I$12),"Pass With Exemption(s)","Fail")))</f>
        <v/>
      </c>
      <c r="AK46" s="28">
        <f>'District AP'!$F$12</f>
        <v>0</v>
      </c>
      <c r="AL46" s="108">
        <f t="shared" si="8"/>
        <v>0</v>
      </c>
      <c r="AM46" s="108">
        <f t="shared" si="9"/>
        <v>0</v>
      </c>
      <c r="AN46" s="29" t="str">
        <f>IF('District AP'!$B$12="","",IF($AK46&gt;=$AL46,"Pass",IF($AK46&gt;=($AL46-(('District AP'!$H$12-'District AP'!$I$12)/$AM46)),"Pass With Exemption(s)","Fail")))</f>
        <v/>
      </c>
      <c r="AO46" s="28">
        <f>'District AP'!$H$12+'District AP'!$I$12</f>
        <v>0</v>
      </c>
      <c r="AP46" s="28">
        <f>'District AP'!$O$12</f>
        <v>0</v>
      </c>
      <c r="AQ46" s="108">
        <f t="shared" si="10"/>
        <v>0</v>
      </c>
      <c r="AR46" s="29" t="str">
        <f>IF('District AP'!$B$12="","",IF($AP46&gt;=$AQ46,"Pass",IF($AP46&gt;=($AQ46-'District AP'!$R$12-'District AP'!$S$12),"Pass With Exemption(s)","Fail")))</f>
        <v/>
      </c>
      <c r="AS46" s="28">
        <f>'District AP'!$P$12</f>
        <v>0</v>
      </c>
      <c r="AT46" s="108">
        <f t="shared" si="11"/>
        <v>0</v>
      </c>
      <c r="AU46" s="29" t="str">
        <f>IF('District AP'!$B$12="","",IF($AS46&gt;=$AT46,"Pass",IF($AS46&gt;=($AT46-(('District AP'!$R$12-'District AP'!$S$12)/$AX46)),"Pass With Exemption(s)","Fail")))</f>
        <v/>
      </c>
      <c r="AV46" s="28">
        <f>'District AP'!$R$12+'District AP'!$S$12</f>
        <v>0</v>
      </c>
      <c r="AW46" s="28">
        <f>'District AP'!$E$12</f>
        <v>0</v>
      </c>
      <c r="AX46" s="108">
        <f t="shared" si="12"/>
        <v>0</v>
      </c>
      <c r="AY46" s="28">
        <f>'District AP'!$X$12</f>
        <v>0</v>
      </c>
      <c r="BA46" s="28">
        <f>'District AP'!$D$13</f>
        <v>0</v>
      </c>
      <c r="BB46" s="108">
        <f t="shared" si="13"/>
        <v>0</v>
      </c>
      <c r="BC46" s="29" t="str">
        <f>IF('District AP'!$B$13="","",IF($BA46&gt;=$BB46,"Pass",IF($BA46&gt;=($BB46-'District AP'!$H$13-'District AP'!$I$13),"Pass With Exemption(s)","Fail")))</f>
        <v/>
      </c>
      <c r="BD46" s="28">
        <f>'District AP'!$F$13</f>
        <v>0</v>
      </c>
      <c r="BE46" s="108">
        <f t="shared" si="14"/>
        <v>0</v>
      </c>
      <c r="BF46" s="108">
        <f t="shared" si="15"/>
        <v>0</v>
      </c>
      <c r="BG46" s="29" t="str">
        <f>IF('District AP'!$B$13="","",IF($BD46&gt;=$BE46,"Pass",IF($BD46&gt;=($BE46-(('District AP'!$H$13-'District AP'!$I$13)/$BF46)),"Pass With Exemption(s)","Fail")))</f>
        <v/>
      </c>
      <c r="BH46" s="28">
        <f>'District AP'!$H$13+'District AP'!$I$13</f>
        <v>0</v>
      </c>
      <c r="BI46" s="28">
        <f>'District AP'!$O$13</f>
        <v>0</v>
      </c>
      <c r="BJ46" s="108">
        <f t="shared" si="16"/>
        <v>0</v>
      </c>
      <c r="BK46" s="29" t="str">
        <f>IF('District AP'!$B$13="","",IF($BI46&gt;=$BJ46,"Pass",IF($BI46&gt;=($BJ46-'District AP'!$R$13-'District AP'!$S$13),"Pass With Exemption(s)","Fail")))</f>
        <v/>
      </c>
      <c r="BL46" s="28">
        <f>'District AP'!$P$13</f>
        <v>0</v>
      </c>
      <c r="BM46" s="108">
        <f t="shared" si="17"/>
        <v>0</v>
      </c>
      <c r="BN46" s="29" t="str">
        <f>IF('District AP'!$B$13="","",IF($BL46&gt;=$BM46,"Pass",IF($BL46&gt;=($BM46-(('District AP'!$R$13-'District AP'!$S$13)/$BQ46)),"Pass With Exemption(s)","Fail")))</f>
        <v/>
      </c>
      <c r="BO46" s="28">
        <f>'District AP'!$R$13+'District AP'!$S$13</f>
        <v>0</v>
      </c>
      <c r="BP46" s="28">
        <f>'District AP'!$E$13</f>
        <v>0</v>
      </c>
      <c r="BQ46" s="108">
        <f t="shared" si="18"/>
        <v>0</v>
      </c>
      <c r="BR46" s="28">
        <f>'District AP'!$X$13</f>
        <v>0</v>
      </c>
      <c r="BT46" s="28">
        <f>'District AP'!$D$14</f>
        <v>0</v>
      </c>
      <c r="BU46" s="108">
        <f t="shared" si="19"/>
        <v>0</v>
      </c>
      <c r="BV46" s="29" t="str">
        <f>IF('District AP'!$B$14="","",IF($BT46&gt;=$BU46,"Pass",IF($BT46&gt;=($BU46-'District AP'!$H$14-'District AP'!$I$14),"Pass With Exemption(s)","Fail")))</f>
        <v/>
      </c>
      <c r="BW46" s="28">
        <f>'District AP'!$F$14</f>
        <v>0</v>
      </c>
      <c r="BX46" s="108">
        <f t="shared" si="20"/>
        <v>0</v>
      </c>
      <c r="BY46" s="108">
        <f t="shared" si="21"/>
        <v>0</v>
      </c>
      <c r="BZ46" s="29" t="str">
        <f>IF('District AP'!$B$14="","",IF($BW46&gt;=$BX46,"Pass",IF($BW46&gt;=($BX46-(('District AP'!$H$14-'District AP'!$I$14)/$BY46)),"Pass With Exemption(s)","Fail")))</f>
        <v/>
      </c>
      <c r="CA46" s="28">
        <f>'District AP'!$H$14+'District AP'!$I$14</f>
        <v>0</v>
      </c>
      <c r="CB46" s="28">
        <f>'District AP'!$O$14</f>
        <v>0</v>
      </c>
      <c r="CC46" s="108">
        <f t="shared" si="22"/>
        <v>0</v>
      </c>
      <c r="CD46" s="29" t="str">
        <f>IF('District AP'!$B$14="","",IF($CB46&gt;=$CC46,"Pass",IF($CB46&gt;=($CC46-'District AP'!$R$14-'District AP'!$S$14),"Pass With Exemption(s)","Fail")))</f>
        <v/>
      </c>
      <c r="CE46" s="28">
        <f>'District AP'!$P$14</f>
        <v>0</v>
      </c>
      <c r="CF46" s="108">
        <f t="shared" si="23"/>
        <v>0</v>
      </c>
      <c r="CG46" s="29" t="str">
        <f>IF('District AP'!$B$14="","",IF($CE46&gt;=$CF46,"Pass",IF($CE46&gt;=($CF46-(('District AP'!$R$14-'District AP'!$S$14)/$CJ46)),"Pass With Exemption(s)","Fail")))</f>
        <v/>
      </c>
      <c r="CH46" s="28">
        <f>'District AP'!$R$14+'District AP'!$S$14</f>
        <v>0</v>
      </c>
      <c r="CI46" s="28">
        <f>'District AP'!$E$14</f>
        <v>0</v>
      </c>
      <c r="CJ46" s="108">
        <f t="shared" si="24"/>
        <v>0</v>
      </c>
      <c r="CK46" s="28">
        <f>'District AP'!$X$14</f>
        <v>0</v>
      </c>
      <c r="CM46" s="28">
        <f>'District AP'!$D$15</f>
        <v>0</v>
      </c>
      <c r="CN46" s="108">
        <f t="shared" si="25"/>
        <v>0</v>
      </c>
      <c r="CO46" s="29" t="str">
        <f>IF('District AP'!$B$15="","",IF($CM46&gt;=$CN46,"Pass",IF($CM46&gt;=($CN46-'District AP'!$H$15-'District AP'!$I$15),"Pass With Exemption(s)","Fail")))</f>
        <v/>
      </c>
      <c r="CP46" s="28">
        <f>'District AP'!$F$15</f>
        <v>0</v>
      </c>
      <c r="CQ46" s="108">
        <f t="shared" si="26"/>
        <v>0</v>
      </c>
      <c r="CR46" s="108">
        <f t="shared" si="27"/>
        <v>0</v>
      </c>
      <c r="CS46" s="29" t="str">
        <f>IF('District AP'!$B$15="","",IF($CP46&gt;=$CQ46,"Pass",IF($CP46&gt;=($CQ46-(('District AP'!$H$15-'District AP'!$I$15)/$CR46)),"Pass With Exemption(s)","Fail")))</f>
        <v/>
      </c>
      <c r="CT46" s="28">
        <f>'District AP'!$H$15+'District AP'!$I$15</f>
        <v>0</v>
      </c>
      <c r="CU46" s="28">
        <f>'District AP'!$O$15</f>
        <v>0</v>
      </c>
      <c r="CV46" s="108">
        <f t="shared" si="28"/>
        <v>0</v>
      </c>
      <c r="CW46" s="29" t="str">
        <f>IF('District AP'!$B$15="","",IF($CU46&gt;=$CV46,"Pass",IF($CU46&gt;=($CV46-'District AP'!$R$15-'District AP'!$S$15),"Pass With Exemption(s)","Fail")))</f>
        <v/>
      </c>
      <c r="CX46" s="28">
        <f>'District AP'!$P$15</f>
        <v>0</v>
      </c>
      <c r="CY46" s="108">
        <f t="shared" si="29"/>
        <v>0</v>
      </c>
      <c r="CZ46" s="29" t="str">
        <f>IF('District AP'!$B$15="","",IF($CX46&gt;=$CY46,"Pass",IF($CX46&gt;=($CY46-(('District AP'!$R$15-'District AP'!$S$15)/$DC46)),"Pass With Exemption(s)","Fail")))</f>
        <v/>
      </c>
      <c r="DA46" s="28">
        <f>'District AP'!$R$15+'District AP'!$S$15</f>
        <v>0</v>
      </c>
      <c r="DB46" s="28">
        <f>'District AP'!$E$15</f>
        <v>0</v>
      </c>
      <c r="DC46" s="108">
        <f t="shared" si="30"/>
        <v>0</v>
      </c>
      <c r="DD46" s="28">
        <f>'District AP'!$X$15</f>
        <v>0</v>
      </c>
      <c r="DF46" s="28">
        <f>'District AP'!$D$16</f>
        <v>0</v>
      </c>
      <c r="DG46" s="108">
        <f t="shared" si="31"/>
        <v>0</v>
      </c>
      <c r="DH46" s="29" t="str">
        <f>IF('District AP'!$B$16="","",IF($DF46&gt;=$DG46,"Pass",IF($DF46&gt;=($DG46-'District AP'!$H$16-'District AP'!$I$16),"Pass With Exemption(s)","Fail")))</f>
        <v/>
      </c>
      <c r="DI46" s="28">
        <f>'District AP'!$F$16</f>
        <v>0</v>
      </c>
      <c r="DJ46" s="108">
        <f t="shared" si="32"/>
        <v>0</v>
      </c>
      <c r="DK46" s="108">
        <f t="shared" si="33"/>
        <v>0</v>
      </c>
      <c r="DL46" s="29" t="str">
        <f>IF('District AP'!$B$16="","",IF($DI46&gt;=$DJ46,"Pass",IF($DI46&gt;=($DJ46-(('District AP'!$H$16-'District AP'!$I$16)/$DK46)),"Pass With Exemption(s)","Fail")))</f>
        <v/>
      </c>
      <c r="DM46" s="28">
        <f>'District AP'!$H$16+'District AP'!$I$16</f>
        <v>0</v>
      </c>
      <c r="DN46" s="28">
        <f>'District AP'!$O$16</f>
        <v>0</v>
      </c>
      <c r="DO46" s="108">
        <f t="shared" si="34"/>
        <v>0</v>
      </c>
      <c r="DP46" s="29" t="str">
        <f>IF('District AP'!$B$16="","",IF($DN46&gt;=$DO46,"Pass",IF($DN46&gt;=($DO46-'District AP'!$R$16-'District AP'!$S$16),"Pass With Exemption(s)","Fail")))</f>
        <v/>
      </c>
      <c r="DQ46" s="28">
        <f>'District AP'!$P$16</f>
        <v>0</v>
      </c>
      <c r="DR46" s="108">
        <f t="shared" si="35"/>
        <v>0</v>
      </c>
      <c r="DS46" s="29" t="str">
        <f>IF('District AP'!$B$16="","",IF($DQ46&gt;=$DR46,"Pass",IF($DQ46&gt;=($DR46-(('District AP'!$R$16-'District AP'!$S$16)/$DV46)),"Pass With Exemption(s)","Fail")))</f>
        <v/>
      </c>
      <c r="DT46" s="28">
        <f>'District AP'!$R$16+'District AP'!$S$16</f>
        <v>0</v>
      </c>
      <c r="DU46" s="28">
        <f>'District AP'!$E$16</f>
        <v>0</v>
      </c>
      <c r="DV46" s="108">
        <f t="shared" si="36"/>
        <v>0</v>
      </c>
      <c r="DW46" s="28">
        <f>'District AP'!$X$16</f>
        <v>0</v>
      </c>
      <c r="DY46" s="28">
        <f>'District AP'!$D$17</f>
        <v>0</v>
      </c>
      <c r="DZ46" s="108">
        <f t="shared" si="37"/>
        <v>0</v>
      </c>
      <c r="EA46" s="29" t="str">
        <f>IF('District AP'!$B$17="","",IF($DY46&gt;=$DZ46,"Pass",IF($DY46&gt;=($DZ46-'District AP'!$H$17-'District AP'!$I$17),"Pass With Exemption(s)","Fail")))</f>
        <v/>
      </c>
      <c r="EB46" s="28">
        <f>'District AP'!$F$17</f>
        <v>0</v>
      </c>
      <c r="EC46" s="108">
        <f t="shared" si="38"/>
        <v>0</v>
      </c>
      <c r="ED46" s="108">
        <f t="shared" si="39"/>
        <v>0</v>
      </c>
      <c r="EE46" s="29" t="str">
        <f>IF('District AP'!$B$17="","",IF($EB46&gt;=$EC46,"Pass",IF($EB46&gt;=($EC46-(('District AP'!$H$17-'District AP'!$I$17)/$ED46)),"Pass With Exemption(s)","Fail")))</f>
        <v/>
      </c>
      <c r="EF46" s="28">
        <f>'District AP'!$H$17+'District AP'!$I$17</f>
        <v>0</v>
      </c>
      <c r="EG46" s="28">
        <f>'District AP'!$O$17</f>
        <v>0</v>
      </c>
      <c r="EH46" s="108">
        <f t="shared" si="40"/>
        <v>0</v>
      </c>
      <c r="EI46" s="29" t="str">
        <f>IF('District AP'!$B$17="","",IF($EG46&gt;=$EH46,"Pass",IF($EG46&gt;=($EH46-'District AP'!$R$17-'District AP'!$S$17),"Pass With Exemption(s)","Fail")))</f>
        <v/>
      </c>
      <c r="EJ46" s="28">
        <f>'District AP'!$P$17</f>
        <v>0</v>
      </c>
      <c r="EK46" s="108">
        <f t="shared" si="41"/>
        <v>0</v>
      </c>
      <c r="EL46" s="29" t="str">
        <f>IF('District AP'!$B$17="","",IF($EJ46&gt;=$EK46,"Pass",IF($EJ46&gt;=($EK46-(('District AP'!$R$17-'District AP'!$S$17)/$EO46)),"Pass With Exemption(s)","Fail")))</f>
        <v/>
      </c>
      <c r="EM46" s="28">
        <f>'District AP'!$R$17+'District AP'!$S$17</f>
        <v>0</v>
      </c>
      <c r="EN46" s="28">
        <f>'District AP'!$E$17</f>
        <v>0</v>
      </c>
      <c r="EO46" s="108">
        <f t="shared" si="42"/>
        <v>0</v>
      </c>
      <c r="EP46" s="28">
        <f>'District AP'!$X$17</f>
        <v>0</v>
      </c>
      <c r="ER46" s="28">
        <f>'District AP'!$D$18</f>
        <v>0</v>
      </c>
      <c r="ES46" s="108">
        <f t="shared" si="43"/>
        <v>0</v>
      </c>
      <c r="ET46" s="29" t="str">
        <f>IF('District AP'!$B$18="","",IF($ER46&gt;=$ES46,"Pass",IF($ER46&gt;=($ES46-'District AP'!$H$18-'District AP'!$I$18),"Pass With Exemption(s)","Fail")))</f>
        <v/>
      </c>
      <c r="EU46" s="28">
        <f>'District AP'!$F$18</f>
        <v>0</v>
      </c>
      <c r="EV46" s="108">
        <f t="shared" si="44"/>
        <v>0</v>
      </c>
      <c r="EW46" s="108">
        <f t="shared" si="45"/>
        <v>0</v>
      </c>
      <c r="EX46" s="29" t="str">
        <f>IF('District AP'!$B$18="","",IF($EU46&gt;=$EV46,"Pass",IF($EU46&gt;=($EV46-(('District AP'!$H$18-'District AP'!$I$18)/$EW46)),"Pass With Exemption(s)","Fail")))</f>
        <v/>
      </c>
      <c r="EY46" s="28">
        <f>'District AP'!$H$18+'District AP'!$I$18</f>
        <v>0</v>
      </c>
      <c r="EZ46" s="28">
        <f>'District AP'!$O$18</f>
        <v>0</v>
      </c>
      <c r="FA46" s="108">
        <f t="shared" si="46"/>
        <v>0</v>
      </c>
      <c r="FB46" s="29" t="str">
        <f>IF('District AP'!$B$18="","",IF($EZ46&gt;=$FA46,"Pass",IF($EZ46&gt;=($FA46-'District AP'!$R$18-'District AP'!$S$18),"Pass With Exemption(s)","Fail")))</f>
        <v/>
      </c>
      <c r="FC46" s="28">
        <f>'District AP'!$P$18</f>
        <v>0</v>
      </c>
      <c r="FD46" s="108">
        <f t="shared" si="47"/>
        <v>0</v>
      </c>
      <c r="FE46" s="29" t="str">
        <f>IF('District AP'!$B$18="","",IF($FC46&gt;=$FD46,"Pass",IF($FC46&gt;=($FD46-(('District AP'!$R$18-'District AP'!$S$18)/$FH46)),"Pass With Exemption(s)","Fail")))</f>
        <v/>
      </c>
      <c r="FF46" s="28">
        <f>'District AP'!$R$18+'District AP'!$S$18</f>
        <v>0</v>
      </c>
      <c r="FG46" s="28">
        <f>'District AP'!$E$18</f>
        <v>0</v>
      </c>
      <c r="FH46" s="108">
        <f t="shared" si="48"/>
        <v>0</v>
      </c>
      <c r="FI46" s="28">
        <f>'District AP'!$X$18</f>
        <v>0</v>
      </c>
      <c r="FK46" s="28">
        <f>'District AP'!$D$19</f>
        <v>0</v>
      </c>
      <c r="FL46" s="108">
        <f t="shared" si="49"/>
        <v>0</v>
      </c>
      <c r="FM46" s="29" t="str">
        <f>IF('District AP'!$B$19="","",IF($FK46&gt;=$FL46,"Pass",IF($FK46&gt;=($FL46-'District AP'!$H$19-'District AP'!$I$19),"Pass With Exemption(s)","Fail")))</f>
        <v/>
      </c>
      <c r="FN46" s="28">
        <f>'District AP'!$F$19</f>
        <v>0</v>
      </c>
      <c r="FO46" s="108">
        <f t="shared" si="50"/>
        <v>0</v>
      </c>
      <c r="FP46" s="108">
        <f t="shared" si="51"/>
        <v>0</v>
      </c>
      <c r="FQ46" s="29" t="str">
        <f>IF('District AP'!$B$19="","",IF($FN46&gt;=$FO46,"Pass",IF($FN46&gt;=($FO46-(('District AP'!$H$19-'District AP'!$I$19)/$FP46)),"Pass With Exemption(s)","Fail")))</f>
        <v/>
      </c>
      <c r="FR46" s="28">
        <f>'District AP'!$H$19+'District AP'!$I$19</f>
        <v>0</v>
      </c>
      <c r="FS46" s="28">
        <f>'District AP'!$O$19</f>
        <v>0</v>
      </c>
      <c r="FT46" s="108">
        <f t="shared" si="52"/>
        <v>0</v>
      </c>
      <c r="FU46" s="29" t="str">
        <f>IF('District AP'!$B$19="","",IF($FS46&gt;=$FT46,"Pass",IF($FS46&gt;=($FT46-'District AP'!$R$19-'District AP'!$S$19),"Pass With Exemption(s)","Fail")))</f>
        <v/>
      </c>
      <c r="FV46" s="28">
        <f>'District AP'!$P$19</f>
        <v>0</v>
      </c>
      <c r="FW46" s="108">
        <f t="shared" si="53"/>
        <v>0</v>
      </c>
      <c r="FX46" s="29" t="str">
        <f>IF('District AP'!$B$19="","",IF($FV46&gt;=$FW46,"Pass",IF($FV46&gt;=($FW46-(('District AP'!$R$19-'District AP'!$S$19)/$GA46)),"Pass With Exemption(s)","Fail")))</f>
        <v/>
      </c>
      <c r="FY46" s="28">
        <f>'District AP'!$R$19+'District AP'!$S$19</f>
        <v>0</v>
      </c>
      <c r="FZ46" s="28">
        <f>'District AP'!$E$19</f>
        <v>0</v>
      </c>
      <c r="GA46" s="108">
        <f t="shared" si="54"/>
        <v>0</v>
      </c>
      <c r="GB46" s="28">
        <f>'District AP'!$X$19</f>
        <v>0</v>
      </c>
      <c r="GD46" s="28">
        <f>'District AP'!$D$20</f>
        <v>0</v>
      </c>
      <c r="GE46" s="108">
        <f t="shared" si="55"/>
        <v>0</v>
      </c>
      <c r="GF46" s="29" t="str">
        <f>IF('District AP'!$B$20="","",IF($GD46&gt;=$GE46,"Pass",IF($GD46&gt;=($GE46-'District AP'!$H$20-'District AP'!$I$20),"Pass With Exemption(s)","Fail")))</f>
        <v/>
      </c>
      <c r="GG46" s="28">
        <f>'District AP'!$F$20</f>
        <v>0</v>
      </c>
      <c r="GH46" s="108">
        <f t="shared" si="56"/>
        <v>0</v>
      </c>
      <c r="GI46" s="108">
        <f t="shared" si="57"/>
        <v>0</v>
      </c>
      <c r="GJ46" s="29" t="str">
        <f>IF('District AP'!$B$20="","",IF($GG46&gt;=$GH46,"Pass",IF($GG46&gt;=($GH46-(('District AP'!$H$20-'District AP'!$I$20)/$GI46)),"Pass With Exemption(s)","Fail")))</f>
        <v/>
      </c>
      <c r="GK46" s="28">
        <f>'District AP'!$H$20+'District AP'!$I$20</f>
        <v>0</v>
      </c>
      <c r="GL46" s="28">
        <f>'District AP'!$O$20</f>
        <v>0</v>
      </c>
      <c r="GM46" s="108">
        <f t="shared" si="58"/>
        <v>0</v>
      </c>
      <c r="GN46" s="29" t="str">
        <f>IF('District AP'!$B$20="","",IF($GL46&gt;=$GM46,"Pass",IF($GL46&gt;=($GM46-'District AP'!$R$20-'District AP'!$S$20),"Pass With Exemption(s)","Fail")))</f>
        <v/>
      </c>
      <c r="GO46" s="28">
        <f>'District AP'!$P$20</f>
        <v>0</v>
      </c>
      <c r="GP46" s="108">
        <f t="shared" si="59"/>
        <v>0</v>
      </c>
      <c r="GQ46" s="29" t="str">
        <f>IF('District AP'!$B$20="","",IF($GO46&gt;=$GP46,"Pass",IF($GO46&gt;=($GP46-(('District AP'!$R$20-'District AP'!$S$20)/$GT46)),"Pass With Exemption(s)","Fail")))</f>
        <v/>
      </c>
      <c r="GR46" s="28">
        <f>'District AP'!$R$20+'District AP'!$S$20</f>
        <v>0</v>
      </c>
      <c r="GS46" s="28">
        <f>'District AP'!$E$20</f>
        <v>0</v>
      </c>
      <c r="GT46" s="108">
        <f t="shared" si="60"/>
        <v>0</v>
      </c>
      <c r="GU46" s="28">
        <f>'District AP'!$X$20</f>
        <v>0</v>
      </c>
      <c r="GW46" s="28">
        <f>'District AP'!$D$21</f>
        <v>0</v>
      </c>
      <c r="GX46" s="108">
        <f t="shared" si="61"/>
        <v>0</v>
      </c>
      <c r="GY46" s="29" t="str">
        <f>IF('District AP'!$B$21="","",IF($GW46&gt;=$GX46,"Pass",IF($GW46&gt;=($GX46-'District AP'!$H$21-'District AP'!$I$21),"Pass With Exemption(s)","Fail")))</f>
        <v/>
      </c>
      <c r="GZ46" s="28">
        <f>'District AP'!$F$21</f>
        <v>0</v>
      </c>
      <c r="HA46" s="108">
        <f t="shared" si="62"/>
        <v>0</v>
      </c>
      <c r="HB46" s="108">
        <f t="shared" si="90"/>
        <v>0</v>
      </c>
      <c r="HC46" s="29" t="str">
        <f>IF('District AP'!$B$21="","",IF($GZ46&gt;=$HA46,"Pass",IF($GZ46&gt;=($HA46-(('District AP'!$H$21-'District AP'!$I$21)/$HB46)),"Pass With Exemption(s)","Fail")))</f>
        <v/>
      </c>
      <c r="HD46" s="28">
        <f>'District AP'!$H$21+'District AP'!$I$21</f>
        <v>0</v>
      </c>
      <c r="HE46" s="28">
        <f>'District AP'!$O$21</f>
        <v>0</v>
      </c>
      <c r="HF46" s="108">
        <f t="shared" si="63"/>
        <v>0</v>
      </c>
      <c r="HG46" s="29" t="str">
        <f>IF('District AP'!$B$21="","",IF($HE46&gt;=$HF46,"Pass",IF($HE46&gt;=($HF46-'District AP'!$R$21-'District AP'!$S$21),"Pass With Exemption(s)","Fail")))</f>
        <v/>
      </c>
      <c r="HH46" s="28">
        <f>'District AP'!$P$21</f>
        <v>0</v>
      </c>
      <c r="HI46" s="108">
        <f t="shared" si="64"/>
        <v>0</v>
      </c>
      <c r="HJ46" s="29" t="str">
        <f>IF('District AP'!$B$21="","",IF($HH46&gt;=$HI46,"Pass",IF($HH46&gt;=($HI46-(('District AP'!$R$21-'District AP'!$S$21)/$HM46)),"Pass With Exemption(s)","Fail")))</f>
        <v/>
      </c>
      <c r="HK46" s="28">
        <f>'District AP'!$R$21+'District AP'!$S$21</f>
        <v>0</v>
      </c>
      <c r="HL46" s="28">
        <f>'District AP'!$E$21</f>
        <v>0</v>
      </c>
      <c r="HM46" s="108">
        <f t="shared" si="65"/>
        <v>0</v>
      </c>
      <c r="HN46" s="28">
        <f>'District AP'!$X$21</f>
        <v>0</v>
      </c>
      <c r="HP46" s="28">
        <f>'District AP'!$D$22</f>
        <v>0</v>
      </c>
      <c r="HQ46" s="108">
        <f t="shared" si="66"/>
        <v>0</v>
      </c>
      <c r="HR46" s="29" t="str">
        <f>IF('District AP'!$B$22="","",IF($HP46&gt;=$HQ46,"Pass",IF($HP46&gt;=($HQ46-'District AP'!$H$22-'District AP'!$I$22),"Pass With Exemption(s)","Fail")))</f>
        <v/>
      </c>
      <c r="HS46" s="28">
        <f>'District AP'!$F$22</f>
        <v>0</v>
      </c>
      <c r="HT46" s="108">
        <f t="shared" si="67"/>
        <v>0</v>
      </c>
      <c r="HU46" s="108">
        <f t="shared" si="68"/>
        <v>0</v>
      </c>
      <c r="HV46" s="29" t="str">
        <f>IF('District AP'!$B$22="","",IF($HS46&gt;=$HT46,"Pass",IF($HS46&gt;=($HT46-(('District AP'!$H$22-'District AP'!$I$22)/$HU46)),"Pass With Exemption(s)","Fail")))</f>
        <v/>
      </c>
      <c r="HW46" s="28">
        <f>'District AP'!$H$22+'District AP'!$I$22</f>
        <v>0</v>
      </c>
      <c r="HX46" s="28">
        <f>'District AP'!$O$22</f>
        <v>0</v>
      </c>
      <c r="HY46" s="108">
        <f t="shared" si="69"/>
        <v>0</v>
      </c>
      <c r="HZ46" s="29" t="str">
        <f>IF('District AP'!$B$22="","",IF($HX46&gt;=$HY46,"Pass",IF($HX46&gt;=($HY46-'District AP'!$R$22-'District AP'!$S$22),"Pass With Exemption(s)","Fail")))</f>
        <v/>
      </c>
      <c r="IA46" s="28">
        <f>'District AP'!$P$22</f>
        <v>0</v>
      </c>
      <c r="IB46" s="108">
        <f t="shared" si="70"/>
        <v>0</v>
      </c>
      <c r="IC46" s="29" t="str">
        <f>IF('District AP'!$B$22="","",IF($IA46&gt;=$IB46,"Pass",IF($IA46&gt;=($IB46-(('District AP'!$R$22-'District AP'!$S$22)/$IF46)),"Pass With Exemption(s)","Fail")))</f>
        <v/>
      </c>
      <c r="ID46" s="28">
        <f>'District AP'!$R$22+'District AP'!$S$22</f>
        <v>0</v>
      </c>
      <c r="IE46" s="28">
        <f>'District AP'!$E$22</f>
        <v>0</v>
      </c>
      <c r="IF46" s="108">
        <f t="shared" si="71"/>
        <v>0</v>
      </c>
      <c r="IG46" s="28">
        <f>'District AP'!$X$22</f>
        <v>0</v>
      </c>
      <c r="II46" s="28">
        <f>'District AP'!$D$23</f>
        <v>0</v>
      </c>
      <c r="IJ46" s="108">
        <f t="shared" si="72"/>
        <v>0</v>
      </c>
      <c r="IK46" s="29" t="str">
        <f>IF('District AP'!$B$23="","",IF($II46&gt;=$IJ46,"Pass",IF($II46&gt;=($IJ46-'District AP'!$H$23-'District AP'!$I$23),"Pass With Exemption(s)","Fail")))</f>
        <v/>
      </c>
      <c r="IL46" s="28">
        <f>'District AP'!$F$23</f>
        <v>0</v>
      </c>
      <c r="IM46" s="108">
        <f t="shared" si="73"/>
        <v>0</v>
      </c>
      <c r="IN46" s="108">
        <f t="shared" si="74"/>
        <v>0</v>
      </c>
      <c r="IO46" s="29" t="str">
        <f>IF('District AP'!$B$23="","",IF($IL46&gt;=$IM46,"Pass",IF($IL46&gt;=($IM46-(('District AP'!$H$23-'District AP'!$I$23)/$IN46)),"Pass With Exemption(s)","Fail")))</f>
        <v/>
      </c>
      <c r="IP46" s="28">
        <f>'District AP'!$H$23+'District AP'!$I$23</f>
        <v>0</v>
      </c>
      <c r="IQ46" s="28">
        <f>'District AP'!$O$23</f>
        <v>0</v>
      </c>
      <c r="IR46" s="108">
        <f t="shared" si="75"/>
        <v>0</v>
      </c>
      <c r="IS46" s="29" t="str">
        <f>IF('District AP'!$B$23="","",IF($IQ46&gt;=$IR46,"Pass",IF($IQ46&gt;=($IR46-'District AP'!$R$23-'District AP'!$S$23),"Pass With Exemption(s)","Fail")))</f>
        <v/>
      </c>
      <c r="IT46" s="28">
        <f>'District AP'!$P$23</f>
        <v>0</v>
      </c>
      <c r="IU46" s="108">
        <f t="shared" si="76"/>
        <v>0</v>
      </c>
      <c r="IV46" s="29" t="str">
        <f>IF('District AP'!$B$23="","",IF($IT46&gt;=$IU46,"Pass",IF($IT46&gt;=($IU46-(('District AP'!$R$23-'District AP'!$S$23)/$IY46)),"Pass With Exemption(s)","Fail")))</f>
        <v/>
      </c>
      <c r="IW46" s="28">
        <f>'District AP'!$R$23+'District AP'!$S$23</f>
        <v>0</v>
      </c>
      <c r="IX46" s="28">
        <f>'District AP'!$E$23</f>
        <v>0</v>
      </c>
      <c r="IY46" s="108">
        <f t="shared" si="77"/>
        <v>0</v>
      </c>
      <c r="IZ46" s="28">
        <f>'District AP'!$X$23</f>
        <v>0</v>
      </c>
      <c r="JB46" s="28">
        <f>'District AP'!$D$24</f>
        <v>0</v>
      </c>
      <c r="JC46" s="108">
        <f t="shared" si="78"/>
        <v>0</v>
      </c>
      <c r="JD46" s="29" t="str">
        <f>IF('District AP'!$B$24="","",IF($JB46&gt;=$JC46,"Pass",IF($JB46&gt;=($JB46-'District AP'!$H$24-'District AP'!$I$24),"Pass With Exemption(s)","Fail")))</f>
        <v/>
      </c>
      <c r="JE46" s="28">
        <f>'District AP'!$F$24</f>
        <v>0</v>
      </c>
      <c r="JF46" s="108">
        <f t="shared" si="79"/>
        <v>0</v>
      </c>
      <c r="JG46" s="108">
        <f t="shared" si="80"/>
        <v>0</v>
      </c>
      <c r="JH46" s="29" t="str">
        <f>IF('District AP'!$B$24="","",IF($JE46&gt;=$JF46,"Pass",IF($JE46&gt;=($JF46-(('District AP'!$H$24-'District AP'!$I$24)/$JG46)),"Pass With Exemption(s)","Fail")))</f>
        <v/>
      </c>
      <c r="JI46" s="28">
        <f>'District AP'!$H$24+'District AP'!$I$24</f>
        <v>0</v>
      </c>
      <c r="JJ46" s="28">
        <f>'District AP'!$O$24</f>
        <v>0</v>
      </c>
      <c r="JK46" s="108">
        <f t="shared" si="81"/>
        <v>0</v>
      </c>
      <c r="JL46" s="29" t="str">
        <f>IF('District AP'!$B$24="","",IF($JJ46&gt;=$JK46,"Pass",IF($JJ46&gt;=($JK46-'District AP'!$R$24-'District AP'!$S$24),"Pass With Exemption(s)","Fail")))</f>
        <v/>
      </c>
      <c r="JM46" s="28">
        <f>'District AP'!$P$24</f>
        <v>0</v>
      </c>
      <c r="JN46" s="108">
        <f t="shared" si="82"/>
        <v>0</v>
      </c>
      <c r="JO46" s="29" t="str">
        <f>IF('District AP'!$B$24="","",IF($JM46&gt;=$JN46,"Pass",IF($JM46&gt;=($JN46-(('District AP'!$R$24-'District AP'!$S$24)/$JR46)),"Pass With Exemption(s)","Fail")))</f>
        <v/>
      </c>
      <c r="JP46" s="28">
        <f>'District AP'!$R$24+'District AP'!$S$24</f>
        <v>0</v>
      </c>
      <c r="JQ46" s="28">
        <f>'District AP'!$E$24</f>
        <v>0</v>
      </c>
      <c r="JR46" s="108">
        <f t="shared" si="83"/>
        <v>0</v>
      </c>
      <c r="JS46" s="28">
        <f>'District AP'!$X$24</f>
        <v>0</v>
      </c>
      <c r="JU46" s="28">
        <f>'District AP'!$D$25</f>
        <v>0</v>
      </c>
      <c r="JV46" s="108">
        <f t="shared" si="84"/>
        <v>0</v>
      </c>
      <c r="JW46" s="29" t="str">
        <f>IF('District AP'!$B$25="","",IF($JU46&gt;=$JV46,"Pass",IF($JU46&gt;=($JV46-'District AP'!$H$25-'District AP'!$I$25),"Pass With Exemption(s)","Fail")))</f>
        <v/>
      </c>
      <c r="JX46" s="28">
        <f>'District AP'!$F$25</f>
        <v>0</v>
      </c>
      <c r="JY46" s="108">
        <f t="shared" si="85"/>
        <v>0</v>
      </c>
      <c r="JZ46" s="108">
        <f t="shared" si="86"/>
        <v>0</v>
      </c>
      <c r="KA46" s="29" t="str">
        <f>IF('District AP'!$B$25="","",IF($JX46&gt;=$JY46,"Pass",IF($JX46&gt;=($JY46-(('District AP'!$H$25-'District AP'!$I$25)/$JZ46)),"Pass With Exemption(s)","Fail")))</f>
        <v/>
      </c>
      <c r="KB46" s="28">
        <f>'District AP'!$H$25+'District AP'!$I$25</f>
        <v>0</v>
      </c>
      <c r="KC46" s="28">
        <f>'District AP'!$O$25</f>
        <v>0</v>
      </c>
      <c r="KD46" s="108">
        <f t="shared" si="87"/>
        <v>0</v>
      </c>
      <c r="KE46" s="29" t="str">
        <f>IF('District AP'!$B$25="","",IF($KC46&gt;=$KD46,"Pass",IF($KC46&gt;=($KD46-'District AP'!$R$25-'District AP'!$S$25),"Pass With Exemption(s)","Fail")))</f>
        <v/>
      </c>
      <c r="KF46" s="28">
        <f>'District AP'!$P$25</f>
        <v>0</v>
      </c>
      <c r="KG46" s="108">
        <f t="shared" si="88"/>
        <v>0</v>
      </c>
      <c r="KH46" s="29" t="str">
        <f>IF('District AP'!$B$25="","",IF($KF46&gt;=$KG46,"Pass",IF($KF46&gt;=($KG46-(('District AP'!$R$25-'District AP'!$S$25)/$KK46)),"Pass With Exemption(s)","Fail")))</f>
        <v/>
      </c>
      <c r="KI46" s="28">
        <f>'District AP'!$R$25+'District AP'!$S$25</f>
        <v>0</v>
      </c>
      <c r="KJ46" s="28">
        <f>'District AP'!$E$25</f>
        <v>0</v>
      </c>
      <c r="KK46" s="108">
        <f t="shared" si="89"/>
        <v>0</v>
      </c>
      <c r="KL46" s="28">
        <f>'District AP'!$X$25</f>
        <v>0</v>
      </c>
    </row>
    <row r="47" spans="1:298" x14ac:dyDescent="0.3">
      <c r="A47" s="30">
        <f>'District AQ'!$B$3</f>
        <v>0</v>
      </c>
      <c r="B47" s="28">
        <f>'District AQ'!$D$10</f>
        <v>0</v>
      </c>
      <c r="C47" s="29" t="str">
        <f>IF('District AQ'!$B$10="","",IF('District AQ'!$H$10&gt;0,"Pass With Exemption(s)","Pass"))</f>
        <v/>
      </c>
      <c r="D47" s="28">
        <f>'District AQ'!$F$10</f>
        <v>0</v>
      </c>
      <c r="E47" s="29" t="str">
        <f>IF('District AQ'!$B$10="","",IF('District AQ'!$H$10&gt;0,"Pass With Exemption(s)","Pass"))</f>
        <v/>
      </c>
      <c r="F47" s="28">
        <f>'District AQ'!$H$10+'District AQ'!$I$10</f>
        <v>0</v>
      </c>
      <c r="G47" s="28">
        <f>'District AQ'!$O$10</f>
        <v>0</v>
      </c>
      <c r="H47" s="29" t="str">
        <f>IF('District AQ'!$B$10="","",IF('District AQ'!$R$10&gt;0,"Pass With Exemption(s)","Pass"))</f>
        <v/>
      </c>
      <c r="I47" s="28">
        <f>'District AQ'!$P$10</f>
        <v>0</v>
      </c>
      <c r="J47" s="29" t="str">
        <f>IF('District AQ'!$B$10="","",IF('District AQ'!$R$10&gt;0,"Pass With Exemption(s)","Pass"))</f>
        <v/>
      </c>
      <c r="K47" s="28">
        <f>'District AQ'!$R$10+'District AQ'!$S$10</f>
        <v>0</v>
      </c>
      <c r="L47" s="28">
        <f>'District AQ'!$E$10</f>
        <v>0</v>
      </c>
      <c r="M47" s="28">
        <f>'District AQ'!$X$10</f>
        <v>0</v>
      </c>
      <c r="O47" s="28">
        <f>'District AQ'!$D$11</f>
        <v>0</v>
      </c>
      <c r="P47" s="108">
        <f t="shared" si="1"/>
        <v>0</v>
      </c>
      <c r="Q47" s="29" t="str">
        <f>IF('District AQ'!$B$11="","",IF($O47&gt;=$P47,"Pass",IF($O47&gt;=($P47-'District AQ'!$H$11-'District AQ'!$I$11),"Pass With Exemption(s)","Fail")))</f>
        <v/>
      </c>
      <c r="R47" s="28">
        <f>'District AQ'!$F$11</f>
        <v>0</v>
      </c>
      <c r="S47" s="108">
        <f t="shared" si="2"/>
        <v>0</v>
      </c>
      <c r="T47" s="108">
        <f t="shared" si="3"/>
        <v>0</v>
      </c>
      <c r="U47" s="29" t="str">
        <f>IF('District AQ'!$B$11="","",IF($R47&gt;=$S47,"Pass",IF($R47&gt;=($S47-(('District AQ'!$H$11-'District AQ'!$I$11)/$T47)),"Pass With Exemption(s)","Fail")))</f>
        <v/>
      </c>
      <c r="V47" s="28">
        <f>'District AQ'!$H$11+'District AQ'!$I$11</f>
        <v>0</v>
      </c>
      <c r="W47" s="28">
        <f>'District AQ'!$O$11</f>
        <v>0</v>
      </c>
      <c r="X47" s="108">
        <f t="shared" si="4"/>
        <v>0</v>
      </c>
      <c r="Y47" s="29" t="str">
        <f>IF('District AQ'!$B$11="","",IF($W47&gt;=$X47,"Pass",IF($W47&gt;=($X47-'District AQ'!$R$11-'District AQ'!$S$11),"Pass With Exemption(s)","Fail")))</f>
        <v/>
      </c>
      <c r="Z47" s="28">
        <f>'District AQ'!$P$11</f>
        <v>0</v>
      </c>
      <c r="AA47" s="108">
        <f t="shared" si="5"/>
        <v>0</v>
      </c>
      <c r="AB47" s="29" t="str">
        <f>IF('District AQ'!$B$11="","",IF($Z47&gt;=$AA47,"Pass",IF($Z47&gt;=($AA47-(('District AQ'!$R$11-'District AQ'!$S$11)/$AE47)),"Pass With Exemption(s)","Fail")))</f>
        <v/>
      </c>
      <c r="AC47" s="28">
        <f>'District AQ'!$R$11+'District AQ'!$S$11</f>
        <v>0</v>
      </c>
      <c r="AD47" s="28">
        <f>'District AQ'!$E$11</f>
        <v>0</v>
      </c>
      <c r="AE47" s="108">
        <f t="shared" si="6"/>
        <v>0</v>
      </c>
      <c r="AF47" s="28">
        <f>'District AQ'!$X$11</f>
        <v>0</v>
      </c>
      <c r="AH47" s="28">
        <f>'District AQ'!$D$12</f>
        <v>0</v>
      </c>
      <c r="AI47" s="108">
        <f t="shared" si="7"/>
        <v>0</v>
      </c>
      <c r="AJ47" s="29" t="str">
        <f>IF('District AQ'!$B$12="","",IF($AH47&gt;=$AI47,"Pass",IF($AH47&gt;=($AI47-'District AQ'!$H$12-'District AQ'!$I$12),"Pass With Exemption(s)","Fail")))</f>
        <v/>
      </c>
      <c r="AK47" s="28">
        <f>'District AQ'!$F$12</f>
        <v>0</v>
      </c>
      <c r="AL47" s="108">
        <f t="shared" si="8"/>
        <v>0</v>
      </c>
      <c r="AM47" s="108">
        <f t="shared" si="9"/>
        <v>0</v>
      </c>
      <c r="AN47" s="29" t="str">
        <f>IF('District AQ'!$B$12="","",IF($AK47&gt;=$AL47,"Pass",IF($AK47&gt;=($AL47-(('District AQ'!$H$12-'District AQ'!$I$12)/$AM47)),"Pass With Exemption(s)","Fail")))</f>
        <v/>
      </c>
      <c r="AO47" s="28">
        <f>'District AQ'!$H$12+'District AQ'!$I$12</f>
        <v>0</v>
      </c>
      <c r="AP47" s="28">
        <f>'District AQ'!$O$12</f>
        <v>0</v>
      </c>
      <c r="AQ47" s="108">
        <f t="shared" si="10"/>
        <v>0</v>
      </c>
      <c r="AR47" s="29" t="str">
        <f>IF('District AQ'!$B$12="","",IF($AP47&gt;=$AQ47,"Pass",IF($AP47&gt;=($AQ47-'District AQ'!$R$12-'District AQ'!$S$12),"Pass With Exemption(s)","Fail")))</f>
        <v/>
      </c>
      <c r="AS47" s="28">
        <f>'District AQ'!$P$12</f>
        <v>0</v>
      </c>
      <c r="AT47" s="108">
        <f t="shared" si="11"/>
        <v>0</v>
      </c>
      <c r="AU47" s="29" t="str">
        <f>IF('District AQ'!$B$12="","",IF($AS47&gt;=$AT47,"Pass",IF($AS47&gt;=($AT47-(('District AQ'!$R$12-'District AQ'!$S$12)/$AX47)),"Pass With Exemption(s)","Fail")))</f>
        <v/>
      </c>
      <c r="AV47" s="28">
        <f>'District AQ'!$R$12+'District AQ'!$S$12</f>
        <v>0</v>
      </c>
      <c r="AW47" s="28">
        <f>'District AQ'!$E$12</f>
        <v>0</v>
      </c>
      <c r="AX47" s="108">
        <f t="shared" si="12"/>
        <v>0</v>
      </c>
      <c r="AY47" s="28">
        <f>'District AQ'!$X$12</f>
        <v>0</v>
      </c>
      <c r="BA47" s="28">
        <f>'District AQ'!$D$13</f>
        <v>0</v>
      </c>
      <c r="BB47" s="108">
        <f t="shared" si="13"/>
        <v>0</v>
      </c>
      <c r="BC47" s="29" t="str">
        <f>IF('District AQ'!$B$13="","",IF($BA47&gt;=$BB47,"Pass",IF($BA47&gt;=($BB47-'District AQ'!$H$13-'District AQ'!$I$13),"Pass With Exemption(s)","Fail")))</f>
        <v/>
      </c>
      <c r="BD47" s="28">
        <f>'District AQ'!$F$13</f>
        <v>0</v>
      </c>
      <c r="BE47" s="108">
        <f t="shared" si="14"/>
        <v>0</v>
      </c>
      <c r="BF47" s="108">
        <f t="shared" si="15"/>
        <v>0</v>
      </c>
      <c r="BG47" s="29" t="str">
        <f>IF('District AQ'!$B$13="","",IF($BD47&gt;=$BE47,"Pass",IF($BD47&gt;=($BE47-(('District AQ'!$H$13-'District AQ'!$I$13)/$BF47)),"Pass With Exemption(s)","Fail")))</f>
        <v/>
      </c>
      <c r="BH47" s="28">
        <f>'District AQ'!$H$13+'District AQ'!$I$13</f>
        <v>0</v>
      </c>
      <c r="BI47" s="28">
        <f>'District AQ'!$O$13</f>
        <v>0</v>
      </c>
      <c r="BJ47" s="108">
        <f t="shared" si="16"/>
        <v>0</v>
      </c>
      <c r="BK47" s="29" t="str">
        <f>IF('District AQ'!$B$13="","",IF($BI47&gt;=$BJ47,"Pass",IF($BI47&gt;=($BJ47-'District AQ'!$R$13-'District AQ'!$S$13),"Pass With Exemption(s)","Fail")))</f>
        <v/>
      </c>
      <c r="BL47" s="28">
        <f>'District AQ'!$P$13</f>
        <v>0</v>
      </c>
      <c r="BM47" s="108">
        <f t="shared" si="17"/>
        <v>0</v>
      </c>
      <c r="BN47" s="29" t="str">
        <f>IF('District AQ'!$B$13="","",IF($BL47&gt;=$BM47,"Pass",IF($BL47&gt;=($BM47-(('District AQ'!$R$13-'District AQ'!$S$13)/$BQ47)),"Pass With Exemption(s)","Fail")))</f>
        <v/>
      </c>
      <c r="BO47" s="28">
        <f>'District AQ'!$R$13+'District AQ'!$S$13</f>
        <v>0</v>
      </c>
      <c r="BP47" s="28">
        <f>'District AQ'!$E$13</f>
        <v>0</v>
      </c>
      <c r="BQ47" s="108">
        <f t="shared" si="18"/>
        <v>0</v>
      </c>
      <c r="BR47" s="28">
        <f>'District AQ'!$X$13</f>
        <v>0</v>
      </c>
      <c r="BT47" s="28">
        <f>'District AQ'!$D$14</f>
        <v>0</v>
      </c>
      <c r="BU47" s="108">
        <f t="shared" si="19"/>
        <v>0</v>
      </c>
      <c r="BV47" s="29" t="str">
        <f>IF('District AQ'!$B$14="","",IF($BT47&gt;=$BU47,"Pass",IF($BT47&gt;=($BU47-'District AQ'!$H$14-'District AQ'!$I$14),"Pass With Exemption(s)","Fail")))</f>
        <v/>
      </c>
      <c r="BW47" s="28">
        <f>'District AQ'!$F$14</f>
        <v>0</v>
      </c>
      <c r="BX47" s="108">
        <f t="shared" si="20"/>
        <v>0</v>
      </c>
      <c r="BY47" s="108">
        <f t="shared" si="21"/>
        <v>0</v>
      </c>
      <c r="BZ47" s="29" t="str">
        <f>IF('District AQ'!$B$14="","",IF($BW47&gt;=$BX47,"Pass",IF($BW47&gt;=($BX47-(('District AQ'!$H$14-'District AQ'!$I$14)/$BY47)),"Pass With Exemption(s)","Fail")))</f>
        <v/>
      </c>
      <c r="CA47" s="28">
        <f>'District AQ'!$H$14+'District AQ'!$I$14</f>
        <v>0</v>
      </c>
      <c r="CB47" s="28">
        <f>'District AQ'!$O$14</f>
        <v>0</v>
      </c>
      <c r="CC47" s="108">
        <f t="shared" si="22"/>
        <v>0</v>
      </c>
      <c r="CD47" s="29" t="str">
        <f>IF('District AQ'!$B$14="","",IF($CB47&gt;=$CC47,"Pass",IF($CB47&gt;=($CC47-'District AQ'!$R$14-'District AQ'!$S$14),"Pass With Exemption(s)","Fail")))</f>
        <v/>
      </c>
      <c r="CE47" s="28">
        <f>'District AQ'!$P$14</f>
        <v>0</v>
      </c>
      <c r="CF47" s="108">
        <f t="shared" si="23"/>
        <v>0</v>
      </c>
      <c r="CG47" s="29" t="str">
        <f>IF('District AQ'!$B$14="","",IF($CE47&gt;=$CF47,"Pass",IF($CE47&gt;=($CF47-(('District AQ'!$R$14-'District AQ'!$S$14)/$CJ47)),"Pass With Exemption(s)","Fail")))</f>
        <v/>
      </c>
      <c r="CH47" s="28">
        <f>'District AQ'!$R$14+'District AQ'!$S$14</f>
        <v>0</v>
      </c>
      <c r="CI47" s="28">
        <f>'District AQ'!$E$14</f>
        <v>0</v>
      </c>
      <c r="CJ47" s="108">
        <f t="shared" si="24"/>
        <v>0</v>
      </c>
      <c r="CK47" s="28">
        <f>'District AQ'!$X$14</f>
        <v>0</v>
      </c>
      <c r="CM47" s="28">
        <f>'District AQ'!$D$15</f>
        <v>0</v>
      </c>
      <c r="CN47" s="108">
        <f t="shared" si="25"/>
        <v>0</v>
      </c>
      <c r="CO47" s="29" t="str">
        <f>IF('District AQ'!$B$15="","",IF($CM47&gt;=$CN47,"Pass",IF($CM47&gt;=($CN47-'District AQ'!$H$15-'District AQ'!$I$15),"Pass With Exemption(s)","Fail")))</f>
        <v/>
      </c>
      <c r="CP47" s="28">
        <f>'District AQ'!$F$15</f>
        <v>0</v>
      </c>
      <c r="CQ47" s="108">
        <f t="shared" si="26"/>
        <v>0</v>
      </c>
      <c r="CR47" s="108">
        <f t="shared" si="27"/>
        <v>0</v>
      </c>
      <c r="CS47" s="29" t="str">
        <f>IF('District AQ'!$B$15="","",IF($CP47&gt;=$CQ47,"Pass",IF($CP47&gt;=($CQ47-(('District AQ'!$H$15-'District AQ'!$I$15)/$CR47)),"Pass With Exemption(s)","Fail")))</f>
        <v/>
      </c>
      <c r="CT47" s="28">
        <f>'District AQ'!$H$15+'District AQ'!$I$15</f>
        <v>0</v>
      </c>
      <c r="CU47" s="28">
        <f>'District AQ'!$O$15</f>
        <v>0</v>
      </c>
      <c r="CV47" s="108">
        <f t="shared" si="28"/>
        <v>0</v>
      </c>
      <c r="CW47" s="29" t="str">
        <f>IF('District AQ'!$B$15="","",IF($CU47&gt;=$CV47,"Pass",IF($CU47&gt;=($CV47-'District AQ'!$R$15-'District AQ'!$S$15),"Pass With Exemption(s)","Fail")))</f>
        <v/>
      </c>
      <c r="CX47" s="28">
        <f>'District AQ'!$P$15</f>
        <v>0</v>
      </c>
      <c r="CY47" s="108">
        <f t="shared" si="29"/>
        <v>0</v>
      </c>
      <c r="CZ47" s="29" t="str">
        <f>IF('District AQ'!$B$15="","",IF($CX47&gt;=$CY47,"Pass",IF($CX47&gt;=($CY47-(('District AQ'!$R$15-'District AQ'!$S$15)/$DC47)),"Pass With Exemption(s)","Fail")))</f>
        <v/>
      </c>
      <c r="DA47" s="28">
        <f>'District AQ'!$R$15+'District AQ'!$S$15</f>
        <v>0</v>
      </c>
      <c r="DB47" s="28">
        <f>'District AQ'!$E$15</f>
        <v>0</v>
      </c>
      <c r="DC47" s="108">
        <f t="shared" si="30"/>
        <v>0</v>
      </c>
      <c r="DD47" s="28">
        <f>'District AQ'!$X$15</f>
        <v>0</v>
      </c>
      <c r="DF47" s="28">
        <f>'District AQ'!$D$16</f>
        <v>0</v>
      </c>
      <c r="DG47" s="108">
        <f t="shared" si="31"/>
        <v>0</v>
      </c>
      <c r="DH47" s="29" t="str">
        <f>IF('District AQ'!$B$16="","",IF($DF47&gt;=$DG47,"Pass",IF($DF47&gt;=($DG47-'District AQ'!$H$16-'District AQ'!$I$16),"Pass With Exemption(s)","Fail")))</f>
        <v/>
      </c>
      <c r="DI47" s="28">
        <f>'District AQ'!$F$16</f>
        <v>0</v>
      </c>
      <c r="DJ47" s="108">
        <f t="shared" si="32"/>
        <v>0</v>
      </c>
      <c r="DK47" s="108">
        <f t="shared" si="33"/>
        <v>0</v>
      </c>
      <c r="DL47" s="29" t="str">
        <f>IF('District AQ'!$B$16="","",IF($DI47&gt;=$DJ47,"Pass",IF($DI47&gt;=($DJ47-(('District AQ'!$H$16-'District AQ'!$I$16)/$DK47)),"Pass With Exemption(s)","Fail")))</f>
        <v/>
      </c>
      <c r="DM47" s="28">
        <f>'District AQ'!$H$16+'District AQ'!$I$16</f>
        <v>0</v>
      </c>
      <c r="DN47" s="28">
        <f>'District AQ'!$O$16</f>
        <v>0</v>
      </c>
      <c r="DO47" s="108">
        <f t="shared" si="34"/>
        <v>0</v>
      </c>
      <c r="DP47" s="29" t="str">
        <f>IF('District AQ'!$B$16="","",IF($DN47&gt;=$DO47,"Pass",IF($DN47&gt;=($DO47-'District AQ'!$R$16-'District AQ'!$S$16),"Pass With Exemption(s)","Fail")))</f>
        <v/>
      </c>
      <c r="DQ47" s="28">
        <f>'District AQ'!$P$16</f>
        <v>0</v>
      </c>
      <c r="DR47" s="108">
        <f t="shared" si="35"/>
        <v>0</v>
      </c>
      <c r="DS47" s="29" t="str">
        <f>IF('District AQ'!$B$16="","",IF($DQ47&gt;=$DR47,"Pass",IF($DQ47&gt;=($DR47-(('District AQ'!$R$16-'District AQ'!$S$16)/$DV47)),"Pass With Exemption(s)","Fail")))</f>
        <v/>
      </c>
      <c r="DT47" s="28">
        <f>'District AQ'!$R$16+'District AQ'!$S$16</f>
        <v>0</v>
      </c>
      <c r="DU47" s="28">
        <f>'District AQ'!$E$16</f>
        <v>0</v>
      </c>
      <c r="DV47" s="108">
        <f t="shared" si="36"/>
        <v>0</v>
      </c>
      <c r="DW47" s="28">
        <f>'District AQ'!$X$16</f>
        <v>0</v>
      </c>
      <c r="DY47" s="28">
        <f>'District AQ'!$D$17</f>
        <v>0</v>
      </c>
      <c r="DZ47" s="108">
        <f t="shared" si="37"/>
        <v>0</v>
      </c>
      <c r="EA47" s="29" t="str">
        <f>IF('District AQ'!$B$17="","",IF($DY47&gt;=$DZ47,"Pass",IF($DY47&gt;=($DZ47-'District AQ'!$H$17-'District AQ'!$I$17),"Pass With Exemption(s)","Fail")))</f>
        <v/>
      </c>
      <c r="EB47" s="28">
        <f>'District AQ'!$F$17</f>
        <v>0</v>
      </c>
      <c r="EC47" s="108">
        <f t="shared" si="38"/>
        <v>0</v>
      </c>
      <c r="ED47" s="108">
        <f t="shared" si="39"/>
        <v>0</v>
      </c>
      <c r="EE47" s="29" t="str">
        <f>IF('District AQ'!$B$17="","",IF($EB47&gt;=$EC47,"Pass",IF($EB47&gt;=($EC47-(('District AQ'!$H$17-'District AQ'!$I$17)/$ED47)),"Pass With Exemption(s)","Fail")))</f>
        <v/>
      </c>
      <c r="EF47" s="28">
        <f>'District AQ'!$H$17+'District AQ'!$I$17</f>
        <v>0</v>
      </c>
      <c r="EG47" s="28">
        <f>'District AQ'!$O$17</f>
        <v>0</v>
      </c>
      <c r="EH47" s="108">
        <f t="shared" si="40"/>
        <v>0</v>
      </c>
      <c r="EI47" s="29" t="str">
        <f>IF('District AQ'!$B$17="","",IF($EG47&gt;=$EH47,"Pass",IF($EG47&gt;=($EH47-'District AQ'!$R$17-'District AQ'!$S$17),"Pass With Exemption(s)","Fail")))</f>
        <v/>
      </c>
      <c r="EJ47" s="28">
        <f>'District AQ'!$P$17</f>
        <v>0</v>
      </c>
      <c r="EK47" s="108">
        <f t="shared" si="41"/>
        <v>0</v>
      </c>
      <c r="EL47" s="29" t="str">
        <f>IF('District AQ'!$B$17="","",IF($EJ47&gt;=$EK47,"Pass",IF($EJ47&gt;=($EK47-(('District AQ'!$R$17-'District AQ'!$S$17)/$EO47)),"Pass With Exemption(s)","Fail")))</f>
        <v/>
      </c>
      <c r="EM47" s="28">
        <f>'District AQ'!$R$17+'District AQ'!$S$17</f>
        <v>0</v>
      </c>
      <c r="EN47" s="28">
        <f>'District AQ'!$E$17</f>
        <v>0</v>
      </c>
      <c r="EO47" s="108">
        <f t="shared" si="42"/>
        <v>0</v>
      </c>
      <c r="EP47" s="28">
        <f>'District AQ'!$X$17</f>
        <v>0</v>
      </c>
      <c r="ER47" s="28">
        <f>'District AQ'!$D$18</f>
        <v>0</v>
      </c>
      <c r="ES47" s="108">
        <f t="shared" si="43"/>
        <v>0</v>
      </c>
      <c r="ET47" s="29" t="str">
        <f>IF('District AQ'!$B$18="","",IF($ER47&gt;=$ES47,"Pass",IF($ER47&gt;=($ES47-'District AQ'!$H$18-'District AQ'!$I$18),"Pass With Exemption(s)","Fail")))</f>
        <v/>
      </c>
      <c r="EU47" s="28">
        <f>'District AQ'!$F$18</f>
        <v>0</v>
      </c>
      <c r="EV47" s="108">
        <f t="shared" si="44"/>
        <v>0</v>
      </c>
      <c r="EW47" s="108">
        <f t="shared" si="45"/>
        <v>0</v>
      </c>
      <c r="EX47" s="29" t="str">
        <f>IF('District AQ'!$B$18="","",IF($EU47&gt;=$EV47,"Pass",IF($EU47&gt;=($EV47-(('District AQ'!$H$18-'District AQ'!$I$18)/$EW47)),"Pass With Exemption(s)","Fail")))</f>
        <v/>
      </c>
      <c r="EY47" s="28">
        <f>'District AQ'!$H$18+'District AQ'!$I$18</f>
        <v>0</v>
      </c>
      <c r="EZ47" s="28">
        <f>'District AQ'!$O$18</f>
        <v>0</v>
      </c>
      <c r="FA47" s="108">
        <f t="shared" si="46"/>
        <v>0</v>
      </c>
      <c r="FB47" s="29" t="str">
        <f>IF('District AQ'!$B$18="","",IF($EZ47&gt;=$FA47,"Pass",IF($EZ47&gt;=($FA47-'District AQ'!$R$18-'District AQ'!$S$18),"Pass With Exemption(s)","Fail")))</f>
        <v/>
      </c>
      <c r="FC47" s="28">
        <f>'District AQ'!$P$18</f>
        <v>0</v>
      </c>
      <c r="FD47" s="108">
        <f t="shared" si="47"/>
        <v>0</v>
      </c>
      <c r="FE47" s="29" t="str">
        <f>IF('District AQ'!$B$18="","",IF($FC47&gt;=$FD47,"Pass",IF($FC47&gt;=($FD47-(('District AQ'!$R$18-'District AQ'!$S$18)/$FH47)),"Pass With Exemption(s)","Fail")))</f>
        <v/>
      </c>
      <c r="FF47" s="28">
        <f>'District AQ'!$R$18+'District AQ'!$S$18</f>
        <v>0</v>
      </c>
      <c r="FG47" s="28">
        <f>'District AQ'!$E$18</f>
        <v>0</v>
      </c>
      <c r="FH47" s="108">
        <f t="shared" si="48"/>
        <v>0</v>
      </c>
      <c r="FI47" s="28">
        <f>'District AQ'!$X$18</f>
        <v>0</v>
      </c>
      <c r="FK47" s="28">
        <f>'District AQ'!$D$19</f>
        <v>0</v>
      </c>
      <c r="FL47" s="108">
        <f t="shared" si="49"/>
        <v>0</v>
      </c>
      <c r="FM47" s="29" t="str">
        <f>IF('District AQ'!$B$19="","",IF($FK47&gt;=$FL47,"Pass",IF($FK47&gt;=($FL47-'District AQ'!$H$19-'District AQ'!$I$19),"Pass With Exemption(s)","Fail")))</f>
        <v/>
      </c>
      <c r="FN47" s="28">
        <f>'District AQ'!$F$19</f>
        <v>0</v>
      </c>
      <c r="FO47" s="108">
        <f t="shared" si="50"/>
        <v>0</v>
      </c>
      <c r="FP47" s="108">
        <f t="shared" si="51"/>
        <v>0</v>
      </c>
      <c r="FQ47" s="29" t="str">
        <f>IF('District AQ'!$B$19="","",IF($FN47&gt;=$FO47,"Pass",IF($FN47&gt;=($FO47-(('District AQ'!$H$19-'District AQ'!$I$19)/$FP47)),"Pass With Exemption(s)","Fail")))</f>
        <v/>
      </c>
      <c r="FR47" s="28">
        <f>'District AQ'!$H$19+'District AQ'!$I$19</f>
        <v>0</v>
      </c>
      <c r="FS47" s="28">
        <f>'District AQ'!$O$19</f>
        <v>0</v>
      </c>
      <c r="FT47" s="108">
        <f t="shared" si="52"/>
        <v>0</v>
      </c>
      <c r="FU47" s="29" t="str">
        <f>IF('District AQ'!$B$19="","",IF($FS47&gt;=$FT47,"Pass",IF($FS47&gt;=($FT47-'District AQ'!$R$19-'District AQ'!$S$19),"Pass With Exemption(s)","Fail")))</f>
        <v/>
      </c>
      <c r="FV47" s="28">
        <f>'District AQ'!$P$19</f>
        <v>0</v>
      </c>
      <c r="FW47" s="108">
        <f t="shared" si="53"/>
        <v>0</v>
      </c>
      <c r="FX47" s="29" t="str">
        <f>IF('District AQ'!$B$19="","",IF($FV47&gt;=$FW47,"Pass",IF($FV47&gt;=($FW47-(('District AQ'!$R$19-'District AQ'!$S$19)/$GA47)),"Pass With Exemption(s)","Fail")))</f>
        <v/>
      </c>
      <c r="FY47" s="28">
        <f>'District AQ'!$R$19+'District AQ'!$S$19</f>
        <v>0</v>
      </c>
      <c r="FZ47" s="28">
        <f>'District AQ'!$E$19</f>
        <v>0</v>
      </c>
      <c r="GA47" s="108">
        <f t="shared" si="54"/>
        <v>0</v>
      </c>
      <c r="GB47" s="28">
        <f>'District AQ'!$X$19</f>
        <v>0</v>
      </c>
      <c r="GD47" s="28">
        <f>'District AQ'!$D$20</f>
        <v>0</v>
      </c>
      <c r="GE47" s="108">
        <f t="shared" si="55"/>
        <v>0</v>
      </c>
      <c r="GF47" s="29" t="str">
        <f>IF('District AQ'!$B$20="","",IF($GD47&gt;=$GE47,"Pass",IF($GD47&gt;=($GE47-'District AQ'!$H$20-'District AQ'!$I$20),"Pass With Exemption(s)","Fail")))</f>
        <v/>
      </c>
      <c r="GG47" s="28">
        <f>'District AQ'!$F$20</f>
        <v>0</v>
      </c>
      <c r="GH47" s="108">
        <f t="shared" si="56"/>
        <v>0</v>
      </c>
      <c r="GI47" s="108">
        <f t="shared" si="57"/>
        <v>0</v>
      </c>
      <c r="GJ47" s="29" t="str">
        <f>IF('District AQ'!$B$20="","",IF($GG47&gt;=$GH47,"Pass",IF($GG47&gt;=($GH47-(('District AQ'!$H$20-'District AQ'!$I$20)/$GI47)),"Pass With Exemption(s)","Fail")))</f>
        <v/>
      </c>
      <c r="GK47" s="28">
        <f>'District AQ'!$H$20+'District AQ'!$I$20</f>
        <v>0</v>
      </c>
      <c r="GL47" s="28">
        <f>'District AQ'!$O$20</f>
        <v>0</v>
      </c>
      <c r="GM47" s="108">
        <f t="shared" si="58"/>
        <v>0</v>
      </c>
      <c r="GN47" s="29" t="str">
        <f>IF('District AQ'!$B$20="","",IF($GL47&gt;=$GM47,"Pass",IF($GL47&gt;=($GM47-'District AQ'!$R$20-'District AQ'!$S$20),"Pass With Exemption(s)","Fail")))</f>
        <v/>
      </c>
      <c r="GO47" s="28">
        <f>'District AQ'!$P$20</f>
        <v>0</v>
      </c>
      <c r="GP47" s="108">
        <f t="shared" si="59"/>
        <v>0</v>
      </c>
      <c r="GQ47" s="29" t="str">
        <f>IF('District AQ'!$B$20="","",IF($GO47&gt;=$GP47,"Pass",IF($GO47&gt;=($GP47-(('District AQ'!$R$20-'District AQ'!$S$20)/$GT47)),"Pass With Exemption(s)","Fail")))</f>
        <v/>
      </c>
      <c r="GR47" s="28">
        <f>'District AQ'!$R$20+'District AQ'!$S$20</f>
        <v>0</v>
      </c>
      <c r="GS47" s="28">
        <f>'District AQ'!$E$20</f>
        <v>0</v>
      </c>
      <c r="GT47" s="108">
        <f t="shared" si="60"/>
        <v>0</v>
      </c>
      <c r="GU47" s="28">
        <f>'District AQ'!$X$20</f>
        <v>0</v>
      </c>
      <c r="GW47" s="28">
        <f>'District AQ'!$D$21</f>
        <v>0</v>
      </c>
      <c r="GX47" s="108">
        <f t="shared" si="61"/>
        <v>0</v>
      </c>
      <c r="GY47" s="29" t="str">
        <f>IF('District AQ'!$B$21="","",IF($GW47&gt;=$GX47,"Pass",IF($GW47&gt;=($GX47-'District AQ'!$H$21-'District AQ'!$I$21),"Pass With Exemption(s)","Fail")))</f>
        <v/>
      </c>
      <c r="GZ47" s="28">
        <f>'District AQ'!$F$21</f>
        <v>0</v>
      </c>
      <c r="HA47" s="108">
        <f t="shared" si="62"/>
        <v>0</v>
      </c>
      <c r="HB47" s="108">
        <f t="shared" si="90"/>
        <v>0</v>
      </c>
      <c r="HC47" s="29" t="str">
        <f>IF('District AQ'!$B$21="","",IF($GZ47&gt;=$HA47,"Pass",IF($GZ47&gt;=($HA47-(('District AQ'!$H$21-'District AQ'!$I$21)/$HB47)),"Pass With Exemption(s)","Fail")))</f>
        <v/>
      </c>
      <c r="HD47" s="28">
        <f>'District AQ'!$H$21+'District AQ'!$I$21</f>
        <v>0</v>
      </c>
      <c r="HE47" s="28">
        <f>'District AQ'!$O$21</f>
        <v>0</v>
      </c>
      <c r="HF47" s="108">
        <f t="shared" si="63"/>
        <v>0</v>
      </c>
      <c r="HG47" s="29" t="str">
        <f>IF('District AQ'!$B$21="","",IF($HE47&gt;=$HF47,"Pass",IF($HE47&gt;=($HF47-'District AQ'!$R$21-'District AQ'!$S$21),"Pass With Exemption(s)","Fail")))</f>
        <v/>
      </c>
      <c r="HH47" s="28">
        <f>'District AQ'!$P$21</f>
        <v>0</v>
      </c>
      <c r="HI47" s="108">
        <f t="shared" si="64"/>
        <v>0</v>
      </c>
      <c r="HJ47" s="29" t="str">
        <f>IF('District AQ'!$B$21="","",IF($HH47&gt;=$HI47,"Pass",IF($HH47&gt;=($HI47-(('District AQ'!$R$21-'District AQ'!$S$21)/$HM47)),"Pass With Exemption(s)","Fail")))</f>
        <v/>
      </c>
      <c r="HK47" s="28">
        <f>'District AQ'!$R$21+'District AQ'!$S$21</f>
        <v>0</v>
      </c>
      <c r="HL47" s="28">
        <f>'District AQ'!$E$21</f>
        <v>0</v>
      </c>
      <c r="HM47" s="108">
        <f t="shared" si="65"/>
        <v>0</v>
      </c>
      <c r="HN47" s="28">
        <f>'District AQ'!$X$21</f>
        <v>0</v>
      </c>
      <c r="HP47" s="28">
        <f>'District AQ'!$D$22</f>
        <v>0</v>
      </c>
      <c r="HQ47" s="108">
        <f t="shared" si="66"/>
        <v>0</v>
      </c>
      <c r="HR47" s="29" t="str">
        <f>IF('District AQ'!$B$22="","",IF($HP47&gt;=$HQ47,"Pass",IF($HP47&gt;=($HQ47-'District AQ'!$H$22-'District AQ'!$I$22),"Pass With Exemption(s)","Fail")))</f>
        <v/>
      </c>
      <c r="HS47" s="28">
        <f>'District AQ'!$F$22</f>
        <v>0</v>
      </c>
      <c r="HT47" s="108">
        <f t="shared" si="67"/>
        <v>0</v>
      </c>
      <c r="HU47" s="108">
        <f t="shared" si="68"/>
        <v>0</v>
      </c>
      <c r="HV47" s="29" t="str">
        <f>IF('District AQ'!$B$22="","",IF($HS47&gt;=$HT47,"Pass",IF($HS47&gt;=($HT47-(('District AQ'!$H$22-'District AQ'!$I$22)/$HU47)),"Pass With Exemption(s)","Fail")))</f>
        <v/>
      </c>
      <c r="HW47" s="28">
        <f>'District AQ'!$H$22+'District AQ'!$I$22</f>
        <v>0</v>
      </c>
      <c r="HX47" s="28">
        <f>'District AQ'!$O$22</f>
        <v>0</v>
      </c>
      <c r="HY47" s="108">
        <f t="shared" si="69"/>
        <v>0</v>
      </c>
      <c r="HZ47" s="29" t="str">
        <f>IF('District AQ'!$B$22="","",IF($HX47&gt;=$HY47,"Pass",IF($HX47&gt;=($HY47-'District AQ'!$R$22-'District AQ'!$S$22),"Pass With Exemption(s)","Fail")))</f>
        <v/>
      </c>
      <c r="IA47" s="28">
        <f>'District AQ'!$P$22</f>
        <v>0</v>
      </c>
      <c r="IB47" s="108">
        <f t="shared" si="70"/>
        <v>0</v>
      </c>
      <c r="IC47" s="29" t="str">
        <f>IF('District AQ'!$B$22="","",IF($IA47&gt;=$IB47,"Pass",IF($IA47&gt;=($IB47-(('District AQ'!$R$22-'District AQ'!$S$22)/$IF47)),"Pass With Exemption(s)","Fail")))</f>
        <v/>
      </c>
      <c r="ID47" s="28">
        <f>'District AQ'!$R$22+'District AQ'!$S$22</f>
        <v>0</v>
      </c>
      <c r="IE47" s="28">
        <f>'District AQ'!$E$22</f>
        <v>0</v>
      </c>
      <c r="IF47" s="108">
        <f t="shared" si="71"/>
        <v>0</v>
      </c>
      <c r="IG47" s="28">
        <f>'District AQ'!$X$22</f>
        <v>0</v>
      </c>
      <c r="II47" s="28">
        <f>'District AQ'!$D$23</f>
        <v>0</v>
      </c>
      <c r="IJ47" s="108">
        <f t="shared" si="72"/>
        <v>0</v>
      </c>
      <c r="IK47" s="29" t="str">
        <f>IF('District AQ'!$B$23="","",IF($II47&gt;=$IJ47,"Pass",IF($II47&gt;=($IJ47-'District AQ'!$H$23-'District AQ'!$I$23),"Pass With Exemption(s)","Fail")))</f>
        <v/>
      </c>
      <c r="IL47" s="28">
        <f>'District AQ'!$F$23</f>
        <v>0</v>
      </c>
      <c r="IM47" s="108">
        <f t="shared" si="73"/>
        <v>0</v>
      </c>
      <c r="IN47" s="108">
        <f t="shared" si="74"/>
        <v>0</v>
      </c>
      <c r="IO47" s="29" t="str">
        <f>IF('District AQ'!$B$23="","",IF($IL47&gt;=$IM47,"Pass",IF($IL47&gt;=($IM47-(('District AQ'!$H$23-'District AQ'!$I$23)/$IN47)),"Pass With Exemption(s)","Fail")))</f>
        <v/>
      </c>
      <c r="IP47" s="28">
        <f>'District AQ'!$H$23+'District AQ'!$I$23</f>
        <v>0</v>
      </c>
      <c r="IQ47" s="28">
        <f>'District AQ'!$O$23</f>
        <v>0</v>
      </c>
      <c r="IR47" s="108">
        <f t="shared" si="75"/>
        <v>0</v>
      </c>
      <c r="IS47" s="29" t="str">
        <f>IF('District AQ'!$B$23="","",IF($IQ47&gt;=$IR47,"Pass",IF($IQ47&gt;=($IR47-'District AQ'!$R$23-'District AQ'!$S$23),"Pass With Exemption(s)","Fail")))</f>
        <v/>
      </c>
      <c r="IT47" s="28">
        <f>'District AQ'!$P$23</f>
        <v>0</v>
      </c>
      <c r="IU47" s="108">
        <f t="shared" si="76"/>
        <v>0</v>
      </c>
      <c r="IV47" s="29" t="str">
        <f>IF('District AQ'!$B$23="","",IF($IT47&gt;=$IU47,"Pass",IF($IT47&gt;=($IU47-(('District AQ'!$R$23-'District AQ'!$S$23)/$IY47)),"Pass With Exemption(s)","Fail")))</f>
        <v/>
      </c>
      <c r="IW47" s="28">
        <f>'District AQ'!$R$23+'District AQ'!$S$23</f>
        <v>0</v>
      </c>
      <c r="IX47" s="28">
        <f>'District AQ'!$E$23</f>
        <v>0</v>
      </c>
      <c r="IY47" s="108">
        <f t="shared" si="77"/>
        <v>0</v>
      </c>
      <c r="IZ47" s="28">
        <f>'District AQ'!$X$23</f>
        <v>0</v>
      </c>
      <c r="JB47" s="28">
        <f>'District AQ'!$D$24</f>
        <v>0</v>
      </c>
      <c r="JC47" s="108">
        <f t="shared" si="78"/>
        <v>0</v>
      </c>
      <c r="JD47" s="29" t="str">
        <f>IF('District AQ'!$B$24="","",IF($JB47&gt;=$JC47,"Pass",IF($JB47&gt;=($JB47-'District AQ'!$H$24-'District AQ'!$I$24),"Pass With Exemption(s)","Fail")))</f>
        <v/>
      </c>
      <c r="JE47" s="28">
        <f>'District AQ'!$F$24</f>
        <v>0</v>
      </c>
      <c r="JF47" s="108">
        <f t="shared" si="79"/>
        <v>0</v>
      </c>
      <c r="JG47" s="108">
        <f t="shared" si="80"/>
        <v>0</v>
      </c>
      <c r="JH47" s="29" t="str">
        <f>IF('District AQ'!$B$24="","",IF($JE47&gt;=$JF47,"Pass",IF($JE47&gt;=($JF47-(('District AQ'!$H$24-'District AQ'!$I$24)/$JG47)),"Pass With Exemption(s)","Fail")))</f>
        <v/>
      </c>
      <c r="JI47" s="28">
        <f>'District AQ'!$H$24+'District AQ'!$I$24</f>
        <v>0</v>
      </c>
      <c r="JJ47" s="28">
        <f>'District AQ'!$O$24</f>
        <v>0</v>
      </c>
      <c r="JK47" s="108">
        <f t="shared" si="81"/>
        <v>0</v>
      </c>
      <c r="JL47" s="29" t="str">
        <f>IF('District AQ'!$B$24="","",IF($JJ47&gt;=$JK47,"Pass",IF($JJ47&gt;=($JK47-'District AQ'!$R$24-'District AQ'!$S$24),"Pass With Exemption(s)","Fail")))</f>
        <v/>
      </c>
      <c r="JM47" s="28">
        <f>'District AQ'!$P$24</f>
        <v>0</v>
      </c>
      <c r="JN47" s="108">
        <f t="shared" si="82"/>
        <v>0</v>
      </c>
      <c r="JO47" s="29" t="str">
        <f>IF('District AQ'!$B$24="","",IF($JM47&gt;=$JN47,"Pass",IF($JM47&gt;=($JN47-(('District AQ'!$R$24-'District AQ'!$S$24)/$JR47)),"Pass With Exemption(s)","Fail")))</f>
        <v/>
      </c>
      <c r="JP47" s="28">
        <f>'District AQ'!$R$24+'District AQ'!$S$24</f>
        <v>0</v>
      </c>
      <c r="JQ47" s="28">
        <f>'District AQ'!$E$24</f>
        <v>0</v>
      </c>
      <c r="JR47" s="108">
        <f t="shared" si="83"/>
        <v>0</v>
      </c>
      <c r="JS47" s="28">
        <f>'District AQ'!$X$24</f>
        <v>0</v>
      </c>
      <c r="JU47" s="28">
        <f>'District AQ'!$D$25</f>
        <v>0</v>
      </c>
      <c r="JV47" s="108">
        <f t="shared" si="84"/>
        <v>0</v>
      </c>
      <c r="JW47" s="29" t="str">
        <f>IF('District AQ'!$B$25="","",IF($JU47&gt;=$JV47,"Pass",IF($JU47&gt;=($JV47-'District AQ'!$H$25-'District AQ'!$I$25),"Pass With Exemption(s)","Fail")))</f>
        <v/>
      </c>
      <c r="JX47" s="28">
        <f>'District AQ'!$F$25</f>
        <v>0</v>
      </c>
      <c r="JY47" s="108">
        <f t="shared" si="85"/>
        <v>0</v>
      </c>
      <c r="JZ47" s="108">
        <f t="shared" si="86"/>
        <v>0</v>
      </c>
      <c r="KA47" s="29" t="str">
        <f>IF('District AQ'!$B$25="","",IF($JX47&gt;=$JY47,"Pass",IF($JX47&gt;=($JY47-(('District AQ'!$H$25-'District AQ'!$I$25)/$JZ47)),"Pass With Exemption(s)","Fail")))</f>
        <v/>
      </c>
      <c r="KB47" s="28">
        <f>'District AQ'!$H$25+'District AQ'!$I$25</f>
        <v>0</v>
      </c>
      <c r="KC47" s="28">
        <f>'District AQ'!$O$25</f>
        <v>0</v>
      </c>
      <c r="KD47" s="108">
        <f t="shared" si="87"/>
        <v>0</v>
      </c>
      <c r="KE47" s="29" t="str">
        <f>IF('District AQ'!$B$25="","",IF($KC47&gt;=$KD47,"Pass",IF($KC47&gt;=($KD47-'District AQ'!$R$25-'District AQ'!$S$25),"Pass With Exemption(s)","Fail")))</f>
        <v/>
      </c>
      <c r="KF47" s="28">
        <f>'District AQ'!$P$25</f>
        <v>0</v>
      </c>
      <c r="KG47" s="108">
        <f t="shared" si="88"/>
        <v>0</v>
      </c>
      <c r="KH47" s="29" t="str">
        <f>IF('District AQ'!$B$25="","",IF($KF47&gt;=$KG47,"Pass",IF($KF47&gt;=($KG47-(('District AQ'!$R$25-'District AQ'!$S$25)/$KK47)),"Pass With Exemption(s)","Fail")))</f>
        <v/>
      </c>
      <c r="KI47" s="28">
        <f>'District AQ'!$R$25+'District AQ'!$S$25</f>
        <v>0</v>
      </c>
      <c r="KJ47" s="28">
        <f>'District AQ'!$E$25</f>
        <v>0</v>
      </c>
      <c r="KK47" s="108">
        <f t="shared" si="89"/>
        <v>0</v>
      </c>
      <c r="KL47" s="28">
        <f>'District AQ'!$X$25</f>
        <v>0</v>
      </c>
    </row>
    <row r="48" spans="1:298" x14ac:dyDescent="0.3">
      <c r="A48" s="30">
        <f>'District AR'!$B$3</f>
        <v>0</v>
      </c>
      <c r="B48" s="28">
        <f>'District AR'!$D$10</f>
        <v>0</v>
      </c>
      <c r="C48" s="29" t="str">
        <f>IF('District AR'!$B$10="","",IF('District AR'!$H$10&gt;0,"Pass With Exemption(s)","Pass"))</f>
        <v/>
      </c>
      <c r="D48" s="28">
        <f>'District AR'!$F$10</f>
        <v>0</v>
      </c>
      <c r="E48" s="29" t="str">
        <f>IF('District AR'!$B$10="","",IF('District AR'!$H$10&gt;0,"Pass With Exemption(s)","Pass"))</f>
        <v/>
      </c>
      <c r="F48" s="28">
        <f>'District AR'!$H$10+'District AR'!$I$10</f>
        <v>0</v>
      </c>
      <c r="G48" s="28">
        <f>'District AR'!$O$10</f>
        <v>0</v>
      </c>
      <c r="H48" s="29" t="str">
        <f>IF('District AR'!$B$10="","",IF('District AR'!$R$10&gt;0,"Pass With Exemption(s)","Pass"))</f>
        <v/>
      </c>
      <c r="I48" s="28">
        <f>'District AR'!$P$10</f>
        <v>0</v>
      </c>
      <c r="J48" s="29" t="str">
        <f>IF('District AR'!$B$10="","",IF('District AR'!$R$10&gt;0,"Pass With Exemption(s)","Pass"))</f>
        <v/>
      </c>
      <c r="K48" s="28">
        <f>'District AR'!$R$10+'District AR'!$S$10</f>
        <v>0</v>
      </c>
      <c r="L48" s="28">
        <f>'District AR'!$E$10</f>
        <v>0</v>
      </c>
      <c r="M48" s="28">
        <f>'District AR'!$X$10</f>
        <v>0</v>
      </c>
      <c r="O48" s="28">
        <f>'District AR'!$D$11</f>
        <v>0</v>
      </c>
      <c r="P48" s="108">
        <f t="shared" si="1"/>
        <v>0</v>
      </c>
      <c r="Q48" s="29" t="str">
        <f>IF('District AR'!$B$11="","",IF($O48&gt;=$P48,"Pass",IF($O48&gt;=($P48-'District AR'!$H$11-'District AR'!$I$11),"Pass With Exemption(s)","Fail")))</f>
        <v/>
      </c>
      <c r="R48" s="28">
        <f>'District AR'!$F$11</f>
        <v>0</v>
      </c>
      <c r="S48" s="108">
        <f t="shared" si="2"/>
        <v>0</v>
      </c>
      <c r="T48" s="108">
        <f t="shared" si="3"/>
        <v>0</v>
      </c>
      <c r="U48" s="29" t="str">
        <f>IF('District AR'!$B$11="","",IF($R48&gt;=$S48,"Pass",IF($R48&gt;=($S48-(('District AR'!$H$11-'District AR'!$I$11)/$T48)),"Pass With Exemption(s)","Fail")))</f>
        <v/>
      </c>
      <c r="V48" s="28">
        <f>'District AR'!$H$11+'District AR'!$I$11</f>
        <v>0</v>
      </c>
      <c r="W48" s="28">
        <f>'District AR'!$O$11</f>
        <v>0</v>
      </c>
      <c r="X48" s="108">
        <f t="shared" si="4"/>
        <v>0</v>
      </c>
      <c r="Y48" s="29" t="str">
        <f>IF('District AR'!$B$11="","",IF($W48&gt;=$X48,"Pass",IF($W48&gt;=($X48-'District AR'!$R$11-'District AR'!$S$11),"Pass With Exemption(s)","Fail")))</f>
        <v/>
      </c>
      <c r="Z48" s="28">
        <f>'District AR'!$P$11</f>
        <v>0</v>
      </c>
      <c r="AA48" s="108">
        <f t="shared" si="5"/>
        <v>0</v>
      </c>
      <c r="AB48" s="29" t="str">
        <f>IF('District AR'!$B$11="","",IF($Z48&gt;=$AA48,"Pass",IF($Z48&gt;=($AA48-(('District AR'!$R$11-'District AR'!$S$11)/$AE48)),"Pass With Exemption(s)","Fail")))</f>
        <v/>
      </c>
      <c r="AC48" s="28">
        <f>'District AR'!$R$11+'District AR'!$S$11</f>
        <v>0</v>
      </c>
      <c r="AD48" s="28">
        <f>'District AR'!$E$11</f>
        <v>0</v>
      </c>
      <c r="AE48" s="108">
        <f t="shared" si="6"/>
        <v>0</v>
      </c>
      <c r="AF48" s="28">
        <f>'District AR'!$X$11</f>
        <v>0</v>
      </c>
      <c r="AH48" s="28">
        <f>'District AR'!$D$12</f>
        <v>0</v>
      </c>
      <c r="AI48" s="108">
        <f t="shared" si="7"/>
        <v>0</v>
      </c>
      <c r="AJ48" s="29" t="str">
        <f>IF('District AR'!$B$12="","",IF($AH48&gt;=$AI48,"Pass",IF($AH48&gt;=($AI48-'District AR'!$H$12-'District AR'!$I$12),"Pass With Exemption(s)","Fail")))</f>
        <v/>
      </c>
      <c r="AK48" s="28">
        <f>'District AR'!$F$12</f>
        <v>0</v>
      </c>
      <c r="AL48" s="108">
        <f t="shared" si="8"/>
        <v>0</v>
      </c>
      <c r="AM48" s="108">
        <f t="shared" si="9"/>
        <v>0</v>
      </c>
      <c r="AN48" s="29" t="str">
        <f>IF('District AR'!$B$12="","",IF($AK48&gt;=$AL48,"Pass",IF($AK48&gt;=($AL48-(('District AR'!$H$12-'District AR'!$I$12)/$AM48)),"Pass With Exemption(s)","Fail")))</f>
        <v/>
      </c>
      <c r="AO48" s="28">
        <f>'District AR'!$H$12+'District AR'!$I$12</f>
        <v>0</v>
      </c>
      <c r="AP48" s="28">
        <f>'District AR'!$O$12</f>
        <v>0</v>
      </c>
      <c r="AQ48" s="108">
        <f t="shared" si="10"/>
        <v>0</v>
      </c>
      <c r="AR48" s="29" t="str">
        <f>IF('District AR'!$B$12="","",IF($AP48&gt;=$AQ48,"Pass",IF($AP48&gt;=($AQ48-'District AR'!$R$12-'District AR'!$S$12),"Pass With Exemption(s)","Fail")))</f>
        <v/>
      </c>
      <c r="AS48" s="28">
        <f>'District AR'!$P$12</f>
        <v>0</v>
      </c>
      <c r="AT48" s="108">
        <f t="shared" si="11"/>
        <v>0</v>
      </c>
      <c r="AU48" s="29" t="str">
        <f>IF('District AR'!$B$12="","",IF($AS48&gt;=$AT48,"Pass",IF($AS48&gt;=($AT48-(('District AR'!$R$12-'District AR'!$S$12)/$AX48)),"Pass With Exemption(s)","Fail")))</f>
        <v/>
      </c>
      <c r="AV48" s="28">
        <f>'District AR'!$R$12+'District AR'!$S$12</f>
        <v>0</v>
      </c>
      <c r="AW48" s="28">
        <f>'District AR'!$E$12</f>
        <v>0</v>
      </c>
      <c r="AX48" s="108">
        <f t="shared" si="12"/>
        <v>0</v>
      </c>
      <c r="AY48" s="28">
        <f>'District AR'!$X$12</f>
        <v>0</v>
      </c>
      <c r="BA48" s="28">
        <f>'District AR'!$D$13</f>
        <v>0</v>
      </c>
      <c r="BB48" s="108">
        <f t="shared" si="13"/>
        <v>0</v>
      </c>
      <c r="BC48" s="29" t="str">
        <f>IF('District AR'!$B$13="","",IF($BA48&gt;=$BB48,"Pass",IF($BA48&gt;=($BB48-'District AR'!$H$13-'District AR'!$I$13),"Pass With Exemption(s)","Fail")))</f>
        <v/>
      </c>
      <c r="BD48" s="28">
        <f>'District AR'!$F$13</f>
        <v>0</v>
      </c>
      <c r="BE48" s="108">
        <f t="shared" si="14"/>
        <v>0</v>
      </c>
      <c r="BF48" s="108">
        <f t="shared" si="15"/>
        <v>0</v>
      </c>
      <c r="BG48" s="29" t="str">
        <f>IF('District AR'!$B$13="","",IF($BD48&gt;=$BE48,"Pass",IF($BD48&gt;=($BE48-(('District AR'!$H$13-'District AR'!$I$13)/$BF48)),"Pass With Exemption(s)","Fail")))</f>
        <v/>
      </c>
      <c r="BH48" s="28">
        <f>'District AR'!$H$13+'District AR'!$I$13</f>
        <v>0</v>
      </c>
      <c r="BI48" s="28">
        <f>'District AR'!$O$13</f>
        <v>0</v>
      </c>
      <c r="BJ48" s="108">
        <f t="shared" si="16"/>
        <v>0</v>
      </c>
      <c r="BK48" s="29" t="str">
        <f>IF('District AR'!$B$13="","",IF($BI48&gt;=$BJ48,"Pass",IF($BI48&gt;=($BJ48-'District AR'!$R$13-'District AR'!$S$13),"Pass With Exemption(s)","Fail")))</f>
        <v/>
      </c>
      <c r="BL48" s="28">
        <f>'District AR'!$P$13</f>
        <v>0</v>
      </c>
      <c r="BM48" s="108">
        <f t="shared" si="17"/>
        <v>0</v>
      </c>
      <c r="BN48" s="29" t="str">
        <f>IF('District AR'!$B$13="","",IF($BL48&gt;=$BM48,"Pass",IF($BL48&gt;=($BM48-(('District AR'!$R$13-'District AR'!$S$13)/$BQ48)),"Pass With Exemption(s)","Fail")))</f>
        <v/>
      </c>
      <c r="BO48" s="28">
        <f>'District AR'!$R$13+'District AR'!$S$13</f>
        <v>0</v>
      </c>
      <c r="BP48" s="28">
        <f>'District AR'!$E$13</f>
        <v>0</v>
      </c>
      <c r="BQ48" s="108">
        <f t="shared" si="18"/>
        <v>0</v>
      </c>
      <c r="BR48" s="28">
        <f>'District AR'!$X$13</f>
        <v>0</v>
      </c>
      <c r="BT48" s="28">
        <f>'District AR'!$D$14</f>
        <v>0</v>
      </c>
      <c r="BU48" s="108">
        <f t="shared" si="19"/>
        <v>0</v>
      </c>
      <c r="BV48" s="29" t="str">
        <f>IF('District AR'!$B$14="","",IF($BT48&gt;=$BU48,"Pass",IF($BT48&gt;=($BU48-'District AR'!$H$14-'District AR'!$I$14),"Pass With Exemption(s)","Fail")))</f>
        <v/>
      </c>
      <c r="BW48" s="28">
        <f>'District AR'!$F$14</f>
        <v>0</v>
      </c>
      <c r="BX48" s="108">
        <f t="shared" si="20"/>
        <v>0</v>
      </c>
      <c r="BY48" s="108">
        <f t="shared" si="21"/>
        <v>0</v>
      </c>
      <c r="BZ48" s="29" t="str">
        <f>IF('District AR'!$B$14="","",IF($BW48&gt;=$BX48,"Pass",IF($BW48&gt;=($BX48-(('District AR'!$H$14-'District AR'!$I$14)/$BY48)),"Pass With Exemption(s)","Fail")))</f>
        <v/>
      </c>
      <c r="CA48" s="28">
        <f>'District AR'!$H$14+'District AR'!$I$14</f>
        <v>0</v>
      </c>
      <c r="CB48" s="28">
        <f>'District AR'!$O$14</f>
        <v>0</v>
      </c>
      <c r="CC48" s="108">
        <f t="shared" si="22"/>
        <v>0</v>
      </c>
      <c r="CD48" s="29" t="str">
        <f>IF('District AR'!$B$14="","",IF($CB48&gt;=$CC48,"Pass",IF($CB48&gt;=($CC48-'District AR'!$R$14-'District AR'!$S$14),"Pass With Exemption(s)","Fail")))</f>
        <v/>
      </c>
      <c r="CE48" s="28">
        <f>'District AR'!$P$14</f>
        <v>0</v>
      </c>
      <c r="CF48" s="108">
        <f t="shared" si="23"/>
        <v>0</v>
      </c>
      <c r="CG48" s="29" t="str">
        <f>IF('District AR'!$B$14="","",IF($CE48&gt;=$CF48,"Pass",IF($CE48&gt;=($CF48-(('District AR'!$R$14-'District AR'!$S$14)/$CJ48)),"Pass With Exemption(s)","Fail")))</f>
        <v/>
      </c>
      <c r="CH48" s="28">
        <f>'District AR'!$R$14+'District AR'!$S$14</f>
        <v>0</v>
      </c>
      <c r="CI48" s="28">
        <f>'District AR'!$E$14</f>
        <v>0</v>
      </c>
      <c r="CJ48" s="108">
        <f t="shared" si="24"/>
        <v>0</v>
      </c>
      <c r="CK48" s="28">
        <f>'District AR'!$X$14</f>
        <v>0</v>
      </c>
      <c r="CM48" s="28">
        <f>'District AR'!$D$15</f>
        <v>0</v>
      </c>
      <c r="CN48" s="108">
        <f t="shared" si="25"/>
        <v>0</v>
      </c>
      <c r="CO48" s="29" t="str">
        <f>IF('District AR'!$B$15="","",IF($CM48&gt;=$CN48,"Pass",IF($CM48&gt;=($CN48-'District AR'!$H$15-'District AR'!$I$15),"Pass With Exemption(s)","Fail")))</f>
        <v/>
      </c>
      <c r="CP48" s="28">
        <f>'District AR'!$F$15</f>
        <v>0</v>
      </c>
      <c r="CQ48" s="108">
        <f t="shared" si="26"/>
        <v>0</v>
      </c>
      <c r="CR48" s="108">
        <f t="shared" si="27"/>
        <v>0</v>
      </c>
      <c r="CS48" s="29" t="str">
        <f>IF('District AR'!$B$15="","",IF($CP48&gt;=$CQ48,"Pass",IF($CP48&gt;=($CQ48-(('District AR'!$H$15-'District AR'!$I$15)/$CR48)),"Pass With Exemption(s)","Fail")))</f>
        <v/>
      </c>
      <c r="CT48" s="28">
        <f>'District AR'!$H$15+'District AR'!$I$15</f>
        <v>0</v>
      </c>
      <c r="CU48" s="28">
        <f>'District AR'!$O$15</f>
        <v>0</v>
      </c>
      <c r="CV48" s="108">
        <f t="shared" si="28"/>
        <v>0</v>
      </c>
      <c r="CW48" s="29" t="str">
        <f>IF('District AR'!$B$15="","",IF($CU48&gt;=$CV48,"Pass",IF($CU48&gt;=($CV48-'District AR'!$R$15-'District AR'!$S$15),"Pass With Exemption(s)","Fail")))</f>
        <v/>
      </c>
      <c r="CX48" s="28">
        <f>'District AR'!$P$15</f>
        <v>0</v>
      </c>
      <c r="CY48" s="108">
        <f t="shared" si="29"/>
        <v>0</v>
      </c>
      <c r="CZ48" s="29" t="str">
        <f>IF('District AR'!$B$15="","",IF($CX48&gt;=$CY48,"Pass",IF($CX48&gt;=($CY48-(('District AR'!$R$15-'District AR'!$S$15)/$DC48)),"Pass With Exemption(s)","Fail")))</f>
        <v/>
      </c>
      <c r="DA48" s="28">
        <f>'District AR'!$R$15+'District AR'!$S$15</f>
        <v>0</v>
      </c>
      <c r="DB48" s="28">
        <f>'District AR'!$E$15</f>
        <v>0</v>
      </c>
      <c r="DC48" s="108">
        <f t="shared" si="30"/>
        <v>0</v>
      </c>
      <c r="DD48" s="28">
        <f>'District AR'!$X$15</f>
        <v>0</v>
      </c>
      <c r="DF48" s="28">
        <f>'District AR'!$D$16</f>
        <v>0</v>
      </c>
      <c r="DG48" s="108">
        <f t="shared" si="31"/>
        <v>0</v>
      </c>
      <c r="DH48" s="29" t="str">
        <f>IF('District AR'!$B$16="","",IF($DF48&gt;=$DG48,"Pass",IF($DF48&gt;=($DG48-'District AR'!$H$16-'District AR'!$I$16),"Pass With Exemption(s)","Fail")))</f>
        <v/>
      </c>
      <c r="DI48" s="28">
        <f>'District AR'!$F$16</f>
        <v>0</v>
      </c>
      <c r="DJ48" s="108">
        <f t="shared" si="32"/>
        <v>0</v>
      </c>
      <c r="DK48" s="108">
        <f t="shared" si="33"/>
        <v>0</v>
      </c>
      <c r="DL48" s="29" t="str">
        <f>IF('District AR'!$B$16="","",IF($DI48&gt;=$DJ48,"Pass",IF($DI48&gt;=($DJ48-(('District AR'!$H$16-'District AR'!$I$16)/$DK48)),"Pass With Exemption(s)","Fail")))</f>
        <v/>
      </c>
      <c r="DM48" s="28">
        <f>'District AR'!$H$16+'District AR'!$I$16</f>
        <v>0</v>
      </c>
      <c r="DN48" s="28">
        <f>'District AR'!$O$16</f>
        <v>0</v>
      </c>
      <c r="DO48" s="108">
        <f t="shared" si="34"/>
        <v>0</v>
      </c>
      <c r="DP48" s="29" t="str">
        <f>IF('District AR'!$B$16="","",IF($DN48&gt;=$DO48,"Pass",IF($DN48&gt;=($DO48-'District AR'!$R$16-'District AR'!$S$16),"Pass With Exemption(s)","Fail")))</f>
        <v/>
      </c>
      <c r="DQ48" s="28">
        <f>'District AR'!$P$16</f>
        <v>0</v>
      </c>
      <c r="DR48" s="108">
        <f t="shared" si="35"/>
        <v>0</v>
      </c>
      <c r="DS48" s="29" t="str">
        <f>IF('District AR'!$B$16="","",IF($DQ48&gt;=$DR48,"Pass",IF($DQ48&gt;=($DR48-(('District AR'!$R$16-'District AR'!$S$16)/$DV48)),"Pass With Exemption(s)","Fail")))</f>
        <v/>
      </c>
      <c r="DT48" s="28">
        <f>'District AR'!$R$16+'District AR'!$S$16</f>
        <v>0</v>
      </c>
      <c r="DU48" s="28">
        <f>'District AR'!$E$16</f>
        <v>0</v>
      </c>
      <c r="DV48" s="108">
        <f t="shared" si="36"/>
        <v>0</v>
      </c>
      <c r="DW48" s="28">
        <f>'District AR'!$X$16</f>
        <v>0</v>
      </c>
      <c r="DY48" s="28">
        <f>'District AR'!$D$17</f>
        <v>0</v>
      </c>
      <c r="DZ48" s="108">
        <f t="shared" si="37"/>
        <v>0</v>
      </c>
      <c r="EA48" s="29" t="str">
        <f>IF('District AR'!$B$17="","",IF($DY48&gt;=$DZ48,"Pass",IF($DY48&gt;=($DZ48-'District AR'!$H$17-'District AR'!$I$17),"Pass With Exemption(s)","Fail")))</f>
        <v/>
      </c>
      <c r="EB48" s="28">
        <f>'District AR'!$F$17</f>
        <v>0</v>
      </c>
      <c r="EC48" s="108">
        <f t="shared" si="38"/>
        <v>0</v>
      </c>
      <c r="ED48" s="108">
        <f t="shared" si="39"/>
        <v>0</v>
      </c>
      <c r="EE48" s="29" t="str">
        <f>IF('District AR'!$B$17="","",IF($EB48&gt;=$EC48,"Pass",IF($EB48&gt;=($EC48-(('District AR'!$H$17-'District AR'!$I$17)/$ED48)),"Pass With Exemption(s)","Fail")))</f>
        <v/>
      </c>
      <c r="EF48" s="28">
        <f>'District AR'!$H$17+'District AR'!$I$17</f>
        <v>0</v>
      </c>
      <c r="EG48" s="28">
        <f>'District AR'!$O$17</f>
        <v>0</v>
      </c>
      <c r="EH48" s="108">
        <f t="shared" si="40"/>
        <v>0</v>
      </c>
      <c r="EI48" s="29" t="str">
        <f>IF('District AR'!$B$17="","",IF($EG48&gt;=$EH48,"Pass",IF($EG48&gt;=($EH48-'District AR'!$R$17-'District AR'!$S$17),"Pass With Exemption(s)","Fail")))</f>
        <v/>
      </c>
      <c r="EJ48" s="28">
        <f>'District AR'!$P$17</f>
        <v>0</v>
      </c>
      <c r="EK48" s="108">
        <f t="shared" si="41"/>
        <v>0</v>
      </c>
      <c r="EL48" s="29" t="str">
        <f>IF('District AR'!$B$17="","",IF($EJ48&gt;=$EK48,"Pass",IF($EJ48&gt;=($EK48-(('District AR'!$R$17-'District AR'!$S$17)/$EO48)),"Pass With Exemption(s)","Fail")))</f>
        <v/>
      </c>
      <c r="EM48" s="28">
        <f>'District AR'!$R$17+'District AR'!$S$17</f>
        <v>0</v>
      </c>
      <c r="EN48" s="28">
        <f>'District AR'!$E$17</f>
        <v>0</v>
      </c>
      <c r="EO48" s="108">
        <f t="shared" si="42"/>
        <v>0</v>
      </c>
      <c r="EP48" s="28">
        <f>'District AR'!$X$17</f>
        <v>0</v>
      </c>
      <c r="ER48" s="28">
        <f>'District AR'!$D$18</f>
        <v>0</v>
      </c>
      <c r="ES48" s="108">
        <f t="shared" si="43"/>
        <v>0</v>
      </c>
      <c r="ET48" s="29" t="str">
        <f>IF('District AR'!$B$18="","",IF($ER48&gt;=$ES48,"Pass",IF($ER48&gt;=($ES48-'District AR'!$H$18-'District AR'!$I$18),"Pass With Exemption(s)","Fail")))</f>
        <v/>
      </c>
      <c r="EU48" s="28">
        <f>'District AR'!$F$18</f>
        <v>0</v>
      </c>
      <c r="EV48" s="108">
        <f t="shared" si="44"/>
        <v>0</v>
      </c>
      <c r="EW48" s="108">
        <f t="shared" si="45"/>
        <v>0</v>
      </c>
      <c r="EX48" s="29" t="str">
        <f>IF('District AR'!$B$18="","",IF($EU48&gt;=$EV48,"Pass",IF($EU48&gt;=($EV48-(('District AR'!$H$18-'District AR'!$I$18)/$EW48)),"Pass With Exemption(s)","Fail")))</f>
        <v/>
      </c>
      <c r="EY48" s="28">
        <f>'District AR'!$H$18+'District AR'!$I$18</f>
        <v>0</v>
      </c>
      <c r="EZ48" s="28">
        <f>'District AR'!$O$18</f>
        <v>0</v>
      </c>
      <c r="FA48" s="108">
        <f t="shared" si="46"/>
        <v>0</v>
      </c>
      <c r="FB48" s="29" t="str">
        <f>IF('District AR'!$B$18="","",IF($EZ48&gt;=$FA48,"Pass",IF($EZ48&gt;=($FA48-'District AR'!$R$18-'District AR'!$S$18),"Pass With Exemption(s)","Fail")))</f>
        <v/>
      </c>
      <c r="FC48" s="28">
        <f>'District AR'!$P$18</f>
        <v>0</v>
      </c>
      <c r="FD48" s="108">
        <f t="shared" si="47"/>
        <v>0</v>
      </c>
      <c r="FE48" s="29" t="str">
        <f>IF('District AR'!$B$18="","",IF($FC48&gt;=$FD48,"Pass",IF($FC48&gt;=($FD48-(('District AR'!$R$18-'District AR'!$S$18)/$FH48)),"Pass With Exemption(s)","Fail")))</f>
        <v/>
      </c>
      <c r="FF48" s="28">
        <f>'District AR'!$R$18+'District AR'!$S$18</f>
        <v>0</v>
      </c>
      <c r="FG48" s="28">
        <f>'District AR'!$E$18</f>
        <v>0</v>
      </c>
      <c r="FH48" s="108">
        <f t="shared" si="48"/>
        <v>0</v>
      </c>
      <c r="FI48" s="28">
        <f>'District AR'!$X$18</f>
        <v>0</v>
      </c>
      <c r="FK48" s="28">
        <f>'District AR'!$D$19</f>
        <v>0</v>
      </c>
      <c r="FL48" s="108">
        <f t="shared" si="49"/>
        <v>0</v>
      </c>
      <c r="FM48" s="29" t="str">
        <f>IF('District AR'!$B$19="","",IF($FK48&gt;=$FL48,"Pass",IF($FK48&gt;=($FL48-'District AR'!$H$19-'District AR'!$I$19),"Pass With Exemption(s)","Fail")))</f>
        <v/>
      </c>
      <c r="FN48" s="28">
        <f>'District AR'!$F$19</f>
        <v>0</v>
      </c>
      <c r="FO48" s="108">
        <f t="shared" si="50"/>
        <v>0</v>
      </c>
      <c r="FP48" s="108">
        <f t="shared" si="51"/>
        <v>0</v>
      </c>
      <c r="FQ48" s="29" t="str">
        <f>IF('District AR'!$B$19="","",IF($FN48&gt;=$FO48,"Pass",IF($FN48&gt;=($FO48-(('District AR'!$H$19-'District AR'!$I$19)/$FP48)),"Pass With Exemption(s)","Fail")))</f>
        <v/>
      </c>
      <c r="FR48" s="28">
        <f>'District AR'!$H$19+'District AR'!$I$19</f>
        <v>0</v>
      </c>
      <c r="FS48" s="28">
        <f>'District AR'!$O$19</f>
        <v>0</v>
      </c>
      <c r="FT48" s="108">
        <f t="shared" si="52"/>
        <v>0</v>
      </c>
      <c r="FU48" s="29" t="str">
        <f>IF('District AR'!$B$19="","",IF($FS48&gt;=$FT48,"Pass",IF($FS48&gt;=($FT48-'District AR'!$R$19-'District AR'!$S$19),"Pass With Exemption(s)","Fail")))</f>
        <v/>
      </c>
      <c r="FV48" s="28">
        <f>'District AR'!$P$19</f>
        <v>0</v>
      </c>
      <c r="FW48" s="108">
        <f t="shared" si="53"/>
        <v>0</v>
      </c>
      <c r="FX48" s="29" t="str">
        <f>IF('District AR'!$B$19="","",IF($FV48&gt;=$FW48,"Pass",IF($FV48&gt;=($FW48-(('District AR'!$R$19-'District AR'!$S$19)/$GA48)),"Pass With Exemption(s)","Fail")))</f>
        <v/>
      </c>
      <c r="FY48" s="28">
        <f>'District AR'!$R$19+'District AR'!$S$19</f>
        <v>0</v>
      </c>
      <c r="FZ48" s="28">
        <f>'District AR'!$E$19</f>
        <v>0</v>
      </c>
      <c r="GA48" s="108">
        <f t="shared" si="54"/>
        <v>0</v>
      </c>
      <c r="GB48" s="28">
        <f>'District AR'!$X$19</f>
        <v>0</v>
      </c>
      <c r="GD48" s="28">
        <f>'District AR'!$D$20</f>
        <v>0</v>
      </c>
      <c r="GE48" s="108">
        <f t="shared" si="55"/>
        <v>0</v>
      </c>
      <c r="GF48" s="29" t="str">
        <f>IF('District AR'!$B$20="","",IF($GD48&gt;=$GE48,"Pass",IF($GD48&gt;=($GE48-'District AR'!$H$20-'District AR'!$I$20),"Pass With Exemption(s)","Fail")))</f>
        <v/>
      </c>
      <c r="GG48" s="28">
        <f>'District AR'!$F$20</f>
        <v>0</v>
      </c>
      <c r="GH48" s="108">
        <f t="shared" si="56"/>
        <v>0</v>
      </c>
      <c r="GI48" s="108">
        <f t="shared" si="57"/>
        <v>0</v>
      </c>
      <c r="GJ48" s="29" t="str">
        <f>IF('District AR'!$B$20="","",IF($GG48&gt;=$GH48,"Pass",IF($GG48&gt;=($GH48-(('District AR'!$H$20-'District AR'!$I$20)/$GI48)),"Pass With Exemption(s)","Fail")))</f>
        <v/>
      </c>
      <c r="GK48" s="28">
        <f>'District AR'!$H$20+'District AR'!$I$20</f>
        <v>0</v>
      </c>
      <c r="GL48" s="28">
        <f>'District AR'!$O$20</f>
        <v>0</v>
      </c>
      <c r="GM48" s="108">
        <f t="shared" si="58"/>
        <v>0</v>
      </c>
      <c r="GN48" s="29" t="str">
        <f>IF('District AR'!$B$20="","",IF($GL48&gt;=$GM48,"Pass",IF($GL48&gt;=($GM48-'District AR'!$R$20-'District AR'!$S$20),"Pass With Exemption(s)","Fail")))</f>
        <v/>
      </c>
      <c r="GO48" s="28">
        <f>'District AR'!$P$20</f>
        <v>0</v>
      </c>
      <c r="GP48" s="108">
        <f t="shared" si="59"/>
        <v>0</v>
      </c>
      <c r="GQ48" s="29" t="str">
        <f>IF('District AR'!$B$20="","",IF($GO48&gt;=$GP48,"Pass",IF($GO48&gt;=($GP48-(('District AR'!$R$20-'District AR'!$S$20)/$GT48)),"Pass With Exemption(s)","Fail")))</f>
        <v/>
      </c>
      <c r="GR48" s="28">
        <f>'District AR'!$R$20+'District AR'!$S$20</f>
        <v>0</v>
      </c>
      <c r="GS48" s="28">
        <f>'District AR'!$E$20</f>
        <v>0</v>
      </c>
      <c r="GT48" s="108">
        <f t="shared" si="60"/>
        <v>0</v>
      </c>
      <c r="GU48" s="28">
        <f>'District AR'!$X$20</f>
        <v>0</v>
      </c>
      <c r="GW48" s="28">
        <f>'District AR'!$D$21</f>
        <v>0</v>
      </c>
      <c r="GX48" s="108">
        <f t="shared" si="61"/>
        <v>0</v>
      </c>
      <c r="GY48" s="29" t="str">
        <f>IF('District AR'!$B$21="","",IF($GW48&gt;=$GX48,"Pass",IF($GW48&gt;=($GX48-'District AR'!$H$21-'District AR'!$I$21),"Pass With Exemption(s)","Fail")))</f>
        <v/>
      </c>
      <c r="GZ48" s="28">
        <f>'District AR'!$F$21</f>
        <v>0</v>
      </c>
      <c r="HA48" s="108">
        <f t="shared" si="62"/>
        <v>0</v>
      </c>
      <c r="HB48" s="108">
        <f t="shared" si="90"/>
        <v>0</v>
      </c>
      <c r="HC48" s="29" t="str">
        <f>IF('District AR'!$B$21="","",IF($GZ48&gt;=$HA48,"Pass",IF($GZ48&gt;=($HA48-(('District AR'!$H$21-'District AR'!$I$21)/$HB48)),"Pass With Exemption(s)","Fail")))</f>
        <v/>
      </c>
      <c r="HD48" s="28">
        <f>'District AR'!$H$21+'District AR'!$I$21</f>
        <v>0</v>
      </c>
      <c r="HE48" s="28">
        <f>'District AR'!$O$21</f>
        <v>0</v>
      </c>
      <c r="HF48" s="108">
        <f t="shared" si="63"/>
        <v>0</v>
      </c>
      <c r="HG48" s="29" t="str">
        <f>IF('District AR'!$B$21="","",IF($HE48&gt;=$HF48,"Pass",IF($HE48&gt;=($HF48-'District AR'!$R$21-'District AR'!$S$21),"Pass With Exemption(s)","Fail")))</f>
        <v/>
      </c>
      <c r="HH48" s="28">
        <f>'District AR'!$P$21</f>
        <v>0</v>
      </c>
      <c r="HI48" s="108">
        <f t="shared" si="64"/>
        <v>0</v>
      </c>
      <c r="HJ48" s="29" t="str">
        <f>IF('District AR'!$B$21="","",IF($HH48&gt;=$HI48,"Pass",IF($HH48&gt;=($HI48-(('District AR'!$R$21-'District AR'!$S$21)/$HM48)),"Pass With Exemption(s)","Fail")))</f>
        <v/>
      </c>
      <c r="HK48" s="28">
        <f>'District AR'!$R$21+'District AR'!$S$21</f>
        <v>0</v>
      </c>
      <c r="HL48" s="28">
        <f>'District AR'!$E$21</f>
        <v>0</v>
      </c>
      <c r="HM48" s="108">
        <f t="shared" si="65"/>
        <v>0</v>
      </c>
      <c r="HN48" s="28">
        <f>'District AR'!$X$21</f>
        <v>0</v>
      </c>
      <c r="HP48" s="28">
        <f>'District AR'!$D$22</f>
        <v>0</v>
      </c>
      <c r="HQ48" s="108">
        <f t="shared" si="66"/>
        <v>0</v>
      </c>
      <c r="HR48" s="29" t="str">
        <f>IF('District AR'!$B$22="","",IF($HP48&gt;=$HQ48,"Pass",IF($HP48&gt;=($HQ48-'District AR'!$H$22-'District AR'!$I$22),"Pass With Exemption(s)","Fail")))</f>
        <v/>
      </c>
      <c r="HS48" s="28">
        <f>'District AR'!$F$22</f>
        <v>0</v>
      </c>
      <c r="HT48" s="108">
        <f t="shared" si="67"/>
        <v>0</v>
      </c>
      <c r="HU48" s="108">
        <f t="shared" si="68"/>
        <v>0</v>
      </c>
      <c r="HV48" s="29" t="str">
        <f>IF('District AR'!$B$22="","",IF($HS48&gt;=$HT48,"Pass",IF($HS48&gt;=($HT48-(('District AR'!$H$22-'District AR'!$I$22)/$HU48)),"Pass With Exemption(s)","Fail")))</f>
        <v/>
      </c>
      <c r="HW48" s="28">
        <f>'District AR'!$H$22+'District AR'!$I$22</f>
        <v>0</v>
      </c>
      <c r="HX48" s="28">
        <f>'District AR'!$O$22</f>
        <v>0</v>
      </c>
      <c r="HY48" s="108">
        <f t="shared" si="69"/>
        <v>0</v>
      </c>
      <c r="HZ48" s="29" t="str">
        <f>IF('District AR'!$B$22="","",IF($HX48&gt;=$HY48,"Pass",IF($HX48&gt;=($HY48-'District AR'!$R$22-'District AR'!$S$22),"Pass With Exemption(s)","Fail")))</f>
        <v/>
      </c>
      <c r="IA48" s="28">
        <f>'District AR'!$P$22</f>
        <v>0</v>
      </c>
      <c r="IB48" s="108">
        <f t="shared" si="70"/>
        <v>0</v>
      </c>
      <c r="IC48" s="29" t="str">
        <f>IF('District AR'!$B$22="","",IF($IA48&gt;=$IB48,"Pass",IF($IA48&gt;=($IB48-(('District AR'!$R$22-'District AR'!$S$22)/$IF48)),"Pass With Exemption(s)","Fail")))</f>
        <v/>
      </c>
      <c r="ID48" s="28">
        <f>'District AR'!$R$22+'District AR'!$S$22</f>
        <v>0</v>
      </c>
      <c r="IE48" s="28">
        <f>'District AR'!$E$22</f>
        <v>0</v>
      </c>
      <c r="IF48" s="108">
        <f t="shared" si="71"/>
        <v>0</v>
      </c>
      <c r="IG48" s="28">
        <f>'District AR'!$X$22</f>
        <v>0</v>
      </c>
      <c r="II48" s="28">
        <f>'District AR'!$D$23</f>
        <v>0</v>
      </c>
      <c r="IJ48" s="108">
        <f t="shared" si="72"/>
        <v>0</v>
      </c>
      <c r="IK48" s="29" t="str">
        <f>IF('District AR'!$B$23="","",IF($II48&gt;=$IJ48,"Pass",IF($II48&gt;=($IJ48-'District AR'!$H$23-'District AR'!$I$23),"Pass With Exemption(s)","Fail")))</f>
        <v/>
      </c>
      <c r="IL48" s="28">
        <f>'District AR'!$F$23</f>
        <v>0</v>
      </c>
      <c r="IM48" s="108">
        <f t="shared" si="73"/>
        <v>0</v>
      </c>
      <c r="IN48" s="108">
        <f t="shared" si="74"/>
        <v>0</v>
      </c>
      <c r="IO48" s="29" t="str">
        <f>IF('District AR'!$B$23="","",IF($IL48&gt;=$IM48,"Pass",IF($IL48&gt;=($IM48-(('District AR'!$H$23-'District AR'!$I$23)/$IN48)),"Pass With Exemption(s)","Fail")))</f>
        <v/>
      </c>
      <c r="IP48" s="28">
        <f>'District AR'!$H$23+'District AR'!$I$23</f>
        <v>0</v>
      </c>
      <c r="IQ48" s="28">
        <f>'District AR'!$O$23</f>
        <v>0</v>
      </c>
      <c r="IR48" s="108">
        <f t="shared" si="75"/>
        <v>0</v>
      </c>
      <c r="IS48" s="29" t="str">
        <f>IF('District AR'!$B$23="","",IF($IQ48&gt;=$IR48,"Pass",IF($IQ48&gt;=($IR48-'District AR'!$R$23-'District AR'!$S$23),"Pass With Exemption(s)","Fail")))</f>
        <v/>
      </c>
      <c r="IT48" s="28">
        <f>'District AR'!$P$23</f>
        <v>0</v>
      </c>
      <c r="IU48" s="108">
        <f t="shared" si="76"/>
        <v>0</v>
      </c>
      <c r="IV48" s="29" t="str">
        <f>IF('District AR'!$B$23="","",IF($IT48&gt;=$IU48,"Pass",IF($IT48&gt;=($IU48-(('District AR'!$R$23-'District AR'!$S$23)/$IY48)),"Pass With Exemption(s)","Fail")))</f>
        <v/>
      </c>
      <c r="IW48" s="28">
        <f>'District AR'!$R$23+'District AR'!$S$23</f>
        <v>0</v>
      </c>
      <c r="IX48" s="28">
        <f>'District AR'!$E$23</f>
        <v>0</v>
      </c>
      <c r="IY48" s="108">
        <f t="shared" si="77"/>
        <v>0</v>
      </c>
      <c r="IZ48" s="28">
        <f>'District AR'!$X$23</f>
        <v>0</v>
      </c>
      <c r="JB48" s="28">
        <f>'District AR'!$D$24</f>
        <v>0</v>
      </c>
      <c r="JC48" s="108">
        <f t="shared" si="78"/>
        <v>0</v>
      </c>
      <c r="JD48" s="29" t="str">
        <f>IF('District AR'!$B$24="","",IF($JB48&gt;=$JC48,"Pass",IF($JB48&gt;=($JB48-'District AR'!$H$24-'District AR'!$I$24),"Pass With Exemption(s)","Fail")))</f>
        <v/>
      </c>
      <c r="JE48" s="28">
        <f>'District AR'!$F$24</f>
        <v>0</v>
      </c>
      <c r="JF48" s="108">
        <f t="shared" si="79"/>
        <v>0</v>
      </c>
      <c r="JG48" s="108">
        <f t="shared" si="80"/>
        <v>0</v>
      </c>
      <c r="JH48" s="29" t="str">
        <f>IF('District AR'!$B$24="","",IF($JE48&gt;=$JF48,"Pass",IF($JE48&gt;=($JF48-(('District AR'!$H$24-'District AR'!$I$24)/$JG48)),"Pass With Exemption(s)","Fail")))</f>
        <v/>
      </c>
      <c r="JI48" s="28">
        <f>'District AR'!$H$24+'District AR'!$I$24</f>
        <v>0</v>
      </c>
      <c r="JJ48" s="28">
        <f>'District AR'!$O$24</f>
        <v>0</v>
      </c>
      <c r="JK48" s="108">
        <f t="shared" si="81"/>
        <v>0</v>
      </c>
      <c r="JL48" s="29" t="str">
        <f>IF('District AR'!$B$24="","",IF($JJ48&gt;=$JK48,"Pass",IF($JJ48&gt;=($JK48-'District AR'!$R$24-'District AR'!$S$24),"Pass With Exemption(s)","Fail")))</f>
        <v/>
      </c>
      <c r="JM48" s="28">
        <f>'District AR'!$P$24</f>
        <v>0</v>
      </c>
      <c r="JN48" s="108">
        <f t="shared" si="82"/>
        <v>0</v>
      </c>
      <c r="JO48" s="29" t="str">
        <f>IF('District AR'!$B$24="","",IF($JM48&gt;=$JN48,"Pass",IF($JM48&gt;=($JN48-(('District AR'!$R$24-'District AR'!$S$24)/$JR48)),"Pass With Exemption(s)","Fail")))</f>
        <v/>
      </c>
      <c r="JP48" s="28">
        <f>'District AR'!$R$24+'District AR'!$S$24</f>
        <v>0</v>
      </c>
      <c r="JQ48" s="28">
        <f>'District AR'!$E$24</f>
        <v>0</v>
      </c>
      <c r="JR48" s="108">
        <f t="shared" si="83"/>
        <v>0</v>
      </c>
      <c r="JS48" s="28">
        <f>'District AR'!$X$24</f>
        <v>0</v>
      </c>
      <c r="JU48" s="28">
        <f>'District AR'!$D$25</f>
        <v>0</v>
      </c>
      <c r="JV48" s="108">
        <f t="shared" si="84"/>
        <v>0</v>
      </c>
      <c r="JW48" s="29" t="str">
        <f>IF('District AR'!$B$25="","",IF($JU48&gt;=$JV48,"Pass",IF($JU48&gt;=($JV48-'District AR'!$H$25-'District AR'!$I$25),"Pass With Exemption(s)","Fail")))</f>
        <v/>
      </c>
      <c r="JX48" s="28">
        <f>'District AR'!$F$25</f>
        <v>0</v>
      </c>
      <c r="JY48" s="108">
        <f t="shared" si="85"/>
        <v>0</v>
      </c>
      <c r="JZ48" s="108">
        <f t="shared" si="86"/>
        <v>0</v>
      </c>
      <c r="KA48" s="29" t="str">
        <f>IF('District AR'!$B$25="","",IF($JX48&gt;=$JY48,"Pass",IF($JX48&gt;=($JY48-(('District AR'!$H$25-'District AR'!$I$25)/$JZ48)),"Pass With Exemption(s)","Fail")))</f>
        <v/>
      </c>
      <c r="KB48" s="28">
        <f>'District AR'!$H$25+'District AR'!$I$25</f>
        <v>0</v>
      </c>
      <c r="KC48" s="28">
        <f>'District AR'!$O$25</f>
        <v>0</v>
      </c>
      <c r="KD48" s="108">
        <f t="shared" si="87"/>
        <v>0</v>
      </c>
      <c r="KE48" s="29" t="str">
        <f>IF('District AR'!$B$25="","",IF($KC48&gt;=$KD48,"Pass",IF($KC48&gt;=($KD48-'District AR'!$R$25-'District AR'!$S$25),"Pass With Exemption(s)","Fail")))</f>
        <v/>
      </c>
      <c r="KF48" s="28">
        <f>'District AR'!$P$25</f>
        <v>0</v>
      </c>
      <c r="KG48" s="108">
        <f t="shared" si="88"/>
        <v>0</v>
      </c>
      <c r="KH48" s="29" t="str">
        <f>IF('District AR'!$B$25="","",IF($KF48&gt;=$KG48,"Pass",IF($KF48&gt;=($KG48-(('District AR'!$R$25-'District AR'!$S$25)/$KK48)),"Pass With Exemption(s)","Fail")))</f>
        <v/>
      </c>
      <c r="KI48" s="28">
        <f>'District AR'!$R$25+'District AR'!$S$25</f>
        <v>0</v>
      </c>
      <c r="KJ48" s="28">
        <f>'District AR'!$E$25</f>
        <v>0</v>
      </c>
      <c r="KK48" s="108">
        <f t="shared" si="89"/>
        <v>0</v>
      </c>
      <c r="KL48" s="28">
        <f>'District AR'!$X$25</f>
        <v>0</v>
      </c>
    </row>
    <row r="49" spans="1:298" x14ac:dyDescent="0.3">
      <c r="A49" s="30">
        <f>'District AS'!$B$3</f>
        <v>0</v>
      </c>
      <c r="B49" s="28">
        <f>'District AS'!$D$10</f>
        <v>0</v>
      </c>
      <c r="C49" s="29" t="str">
        <f>IF('District AS'!$B$10="","",IF('District AS'!$H$10&gt;0,"Pass With Exemption(s)","Pass"))</f>
        <v/>
      </c>
      <c r="D49" s="28">
        <f>'District AS'!$F$10</f>
        <v>0</v>
      </c>
      <c r="E49" s="29" t="str">
        <f>IF('District AS'!$B$10="","",IF('District AS'!$H$10&gt;0,"Pass With Exemption(s)","Pass"))</f>
        <v/>
      </c>
      <c r="F49" s="28">
        <f>'District AS'!$H$10+'District AS'!$I$10</f>
        <v>0</v>
      </c>
      <c r="G49" s="28">
        <f>'District AS'!$O$10</f>
        <v>0</v>
      </c>
      <c r="H49" s="29" t="str">
        <f>IF('District AS'!$B$10="","",IF('District AS'!$R$10&gt;0,"Pass With Exemption(s)","Pass"))</f>
        <v/>
      </c>
      <c r="I49" s="28">
        <f>'District AS'!$P$10</f>
        <v>0</v>
      </c>
      <c r="J49" s="29" t="str">
        <f>IF('District AS'!$B$10="","",IF('District AS'!$R$10&gt;0,"Pass With Exemption(s)","Pass"))</f>
        <v/>
      </c>
      <c r="K49" s="28">
        <f>'District AS'!$R$10+'District AS'!$S$10</f>
        <v>0</v>
      </c>
      <c r="L49" s="28">
        <f>'District AS'!$E$10</f>
        <v>0</v>
      </c>
      <c r="M49" s="28">
        <f>'District AS'!$X$10</f>
        <v>0</v>
      </c>
      <c r="O49" s="28">
        <f>'District AS'!$D$11</f>
        <v>0</v>
      </c>
      <c r="P49" s="108">
        <f t="shared" si="1"/>
        <v>0</v>
      </c>
      <c r="Q49" s="29" t="str">
        <f>IF('District AS'!$B$11="","",IF($O49&gt;=$P49,"Pass",IF($O49&gt;=($P49-'District AS'!$H$11-'District AS'!$I$11),"Pass With Exemption(s)","Fail")))</f>
        <v/>
      </c>
      <c r="R49" s="28">
        <f>'District AS'!$F$11</f>
        <v>0</v>
      </c>
      <c r="S49" s="108">
        <f t="shared" si="2"/>
        <v>0</v>
      </c>
      <c r="T49" s="108">
        <f t="shared" si="3"/>
        <v>0</v>
      </c>
      <c r="U49" s="29" t="str">
        <f>IF('District AS'!$B$11="","",IF($R49&gt;=$S49,"Pass",IF($R49&gt;=($S49-(('District AS'!$H$11-'District AS'!$I$11)/$T49)),"Pass With Exemption(s)","Fail")))</f>
        <v/>
      </c>
      <c r="V49" s="28">
        <f>'District AS'!$H$11+'District AS'!$I$11</f>
        <v>0</v>
      </c>
      <c r="W49" s="28">
        <f>'District AS'!$O$11</f>
        <v>0</v>
      </c>
      <c r="X49" s="108">
        <f t="shared" si="4"/>
        <v>0</v>
      </c>
      <c r="Y49" s="29" t="str">
        <f>IF('District AS'!$B$11="","",IF($W49&gt;=$X49,"Pass",IF($W49&gt;=($X49-'District AS'!$R$11-'District AS'!$S$11),"Pass With Exemption(s)","Fail")))</f>
        <v/>
      </c>
      <c r="Z49" s="28">
        <f>'District AS'!$P$11</f>
        <v>0</v>
      </c>
      <c r="AA49" s="108">
        <f t="shared" si="5"/>
        <v>0</v>
      </c>
      <c r="AB49" s="29" t="str">
        <f>IF('District AS'!$B$11="","",IF($Z49&gt;=$AA49,"Pass",IF($Z49&gt;=($AA49-(('District AS'!$R$11-'District AS'!$S$11)/$AE49)),"Pass With Exemption(s)","Fail")))</f>
        <v/>
      </c>
      <c r="AC49" s="28">
        <f>'District AS'!$R$11+'District AS'!$S$11</f>
        <v>0</v>
      </c>
      <c r="AD49" s="28">
        <f>'District AS'!$E$11</f>
        <v>0</v>
      </c>
      <c r="AE49" s="108">
        <f t="shared" si="6"/>
        <v>0</v>
      </c>
      <c r="AF49" s="28">
        <f>'District AS'!$X$11</f>
        <v>0</v>
      </c>
      <c r="AH49" s="28">
        <f>'District AS'!$D$12</f>
        <v>0</v>
      </c>
      <c r="AI49" s="108">
        <f t="shared" si="7"/>
        <v>0</v>
      </c>
      <c r="AJ49" s="29" t="str">
        <f>IF('District AS'!$B$12="","",IF($AH49&gt;=$AI49,"Pass",IF($AH49&gt;=($AI49-'District AS'!$H$12-'District AS'!$I$12),"Pass With Exemption(s)","Fail")))</f>
        <v/>
      </c>
      <c r="AK49" s="28">
        <f>'District AS'!$F$12</f>
        <v>0</v>
      </c>
      <c r="AL49" s="108">
        <f t="shared" si="8"/>
        <v>0</v>
      </c>
      <c r="AM49" s="108">
        <f t="shared" si="9"/>
        <v>0</v>
      </c>
      <c r="AN49" s="29" t="str">
        <f>IF('District AS'!$B$12="","",IF($AK49&gt;=$AL49,"Pass",IF($AK49&gt;=($AL49-(('District AS'!$H$12-'District AS'!$I$12)/$AM49)),"Pass With Exemption(s)","Fail")))</f>
        <v/>
      </c>
      <c r="AO49" s="28">
        <f>'District AS'!$H$12+'District AS'!$I$12</f>
        <v>0</v>
      </c>
      <c r="AP49" s="28">
        <f>'District AS'!$O$12</f>
        <v>0</v>
      </c>
      <c r="AQ49" s="108">
        <f t="shared" si="10"/>
        <v>0</v>
      </c>
      <c r="AR49" s="29" t="str">
        <f>IF('District AS'!$B$12="","",IF($AP49&gt;=$AQ49,"Pass",IF($AP49&gt;=($AQ49-'District AS'!$R$12-'District AS'!$S$12),"Pass With Exemption(s)","Fail")))</f>
        <v/>
      </c>
      <c r="AS49" s="28">
        <f>'District AS'!$P$12</f>
        <v>0</v>
      </c>
      <c r="AT49" s="108">
        <f t="shared" si="11"/>
        <v>0</v>
      </c>
      <c r="AU49" s="29" t="str">
        <f>IF('District AS'!$B$12="","",IF($AS49&gt;=$AT49,"Pass",IF($AS49&gt;=($AT49-(('District AS'!$R$12-'District AS'!$S$12)/$AX49)),"Pass With Exemption(s)","Fail")))</f>
        <v/>
      </c>
      <c r="AV49" s="28">
        <f>'District AS'!$R$12+'District AS'!$S$12</f>
        <v>0</v>
      </c>
      <c r="AW49" s="28">
        <f>'District AS'!$E$12</f>
        <v>0</v>
      </c>
      <c r="AX49" s="108">
        <f t="shared" si="12"/>
        <v>0</v>
      </c>
      <c r="AY49" s="28">
        <f>'District AS'!$X$12</f>
        <v>0</v>
      </c>
      <c r="BA49" s="28">
        <f>'District AS'!$D$13</f>
        <v>0</v>
      </c>
      <c r="BB49" s="108">
        <f t="shared" si="13"/>
        <v>0</v>
      </c>
      <c r="BC49" s="29" t="str">
        <f>IF('District AS'!$B$13="","",IF($BA49&gt;=$BB49,"Pass",IF($BA49&gt;=($BB49-'District AS'!$H$13-'District AS'!$I$13),"Pass With Exemption(s)","Fail")))</f>
        <v/>
      </c>
      <c r="BD49" s="28">
        <f>'District AS'!$F$13</f>
        <v>0</v>
      </c>
      <c r="BE49" s="108">
        <f t="shared" si="14"/>
        <v>0</v>
      </c>
      <c r="BF49" s="108">
        <f t="shared" si="15"/>
        <v>0</v>
      </c>
      <c r="BG49" s="29" t="str">
        <f>IF('District AS'!$B$13="","",IF($BD49&gt;=$BE49,"Pass",IF($BD49&gt;=($BE49-(('District AS'!$H$13-'District AS'!$I$13)/$BF49)),"Pass With Exemption(s)","Fail")))</f>
        <v/>
      </c>
      <c r="BH49" s="28">
        <f>'District AS'!$H$13+'District AS'!$I$13</f>
        <v>0</v>
      </c>
      <c r="BI49" s="28">
        <f>'District AS'!$O$13</f>
        <v>0</v>
      </c>
      <c r="BJ49" s="108">
        <f t="shared" si="16"/>
        <v>0</v>
      </c>
      <c r="BK49" s="29" t="str">
        <f>IF('District AS'!$B$13="","",IF($BI49&gt;=$BJ49,"Pass",IF($BI49&gt;=($BJ49-'District AS'!$R$13-'District AS'!$S$13),"Pass With Exemption(s)","Fail")))</f>
        <v/>
      </c>
      <c r="BL49" s="28">
        <f>'District AS'!$P$13</f>
        <v>0</v>
      </c>
      <c r="BM49" s="108">
        <f t="shared" si="17"/>
        <v>0</v>
      </c>
      <c r="BN49" s="29" t="str">
        <f>IF('District AS'!$B$13="","",IF($BL49&gt;=$BM49,"Pass",IF($BL49&gt;=($BM49-(('District AS'!$R$13-'District AS'!$S$13)/$BQ49)),"Pass With Exemption(s)","Fail")))</f>
        <v/>
      </c>
      <c r="BO49" s="28">
        <f>'District AS'!$R$13+'District AS'!$S$13</f>
        <v>0</v>
      </c>
      <c r="BP49" s="28">
        <f>'District AS'!$E$13</f>
        <v>0</v>
      </c>
      <c r="BQ49" s="108">
        <f t="shared" si="18"/>
        <v>0</v>
      </c>
      <c r="BR49" s="28">
        <f>'District AS'!$X$13</f>
        <v>0</v>
      </c>
      <c r="BT49" s="28">
        <f>'District AS'!$D$14</f>
        <v>0</v>
      </c>
      <c r="BU49" s="108">
        <f t="shared" si="19"/>
        <v>0</v>
      </c>
      <c r="BV49" s="29" t="str">
        <f>IF('District AS'!$B$14="","",IF($BT49&gt;=$BU49,"Pass",IF($BT49&gt;=($BU49-'District AS'!$H$14-'District AS'!$I$14),"Pass With Exemption(s)","Fail")))</f>
        <v/>
      </c>
      <c r="BW49" s="28">
        <f>'District AS'!$F$14</f>
        <v>0</v>
      </c>
      <c r="BX49" s="108">
        <f t="shared" si="20"/>
        <v>0</v>
      </c>
      <c r="BY49" s="108">
        <f t="shared" si="21"/>
        <v>0</v>
      </c>
      <c r="BZ49" s="29" t="str">
        <f>IF('District AS'!$B$14="","",IF($BW49&gt;=$BX49,"Pass",IF($BW49&gt;=($BX49-(('District AS'!$H$14-'District AS'!$I$14)/$BY49)),"Pass With Exemption(s)","Fail")))</f>
        <v/>
      </c>
      <c r="CA49" s="28">
        <f>'District AS'!$H$14+'District AS'!$I$14</f>
        <v>0</v>
      </c>
      <c r="CB49" s="28">
        <f>'District AS'!$O$14</f>
        <v>0</v>
      </c>
      <c r="CC49" s="108">
        <f t="shared" si="22"/>
        <v>0</v>
      </c>
      <c r="CD49" s="29" t="str">
        <f>IF('District AS'!$B$14="","",IF($CB49&gt;=$CC49,"Pass",IF($CB49&gt;=($CC49-'District AS'!$R$14-'District AS'!$S$14),"Pass With Exemption(s)","Fail")))</f>
        <v/>
      </c>
      <c r="CE49" s="28">
        <f>'District AS'!$P$14</f>
        <v>0</v>
      </c>
      <c r="CF49" s="108">
        <f t="shared" si="23"/>
        <v>0</v>
      </c>
      <c r="CG49" s="29" t="str">
        <f>IF('District AS'!$B$14="","",IF($CE49&gt;=$CF49,"Pass",IF($CE49&gt;=($CF49-(('District AS'!$R$14-'District AS'!$S$14)/$CJ49)),"Pass With Exemption(s)","Fail")))</f>
        <v/>
      </c>
      <c r="CH49" s="28">
        <f>'District AS'!$R$14+'District AS'!$S$14</f>
        <v>0</v>
      </c>
      <c r="CI49" s="28">
        <f>'District AS'!$E$14</f>
        <v>0</v>
      </c>
      <c r="CJ49" s="108">
        <f t="shared" si="24"/>
        <v>0</v>
      </c>
      <c r="CK49" s="28">
        <f>'District AS'!$X$14</f>
        <v>0</v>
      </c>
      <c r="CM49" s="28">
        <f>'District AS'!$D$15</f>
        <v>0</v>
      </c>
      <c r="CN49" s="108">
        <f t="shared" si="25"/>
        <v>0</v>
      </c>
      <c r="CO49" s="29" t="str">
        <f>IF('District AS'!$B$15="","",IF($CM49&gt;=$CN49,"Pass",IF($CM49&gt;=($CN49-'District AS'!$H$15-'District AS'!$I$15),"Pass With Exemption(s)","Fail")))</f>
        <v/>
      </c>
      <c r="CP49" s="28">
        <f>'District AS'!$F$15</f>
        <v>0</v>
      </c>
      <c r="CQ49" s="108">
        <f t="shared" si="26"/>
        <v>0</v>
      </c>
      <c r="CR49" s="108">
        <f t="shared" si="27"/>
        <v>0</v>
      </c>
      <c r="CS49" s="29" t="str">
        <f>IF('District AS'!$B$15="","",IF($CP49&gt;=$CQ49,"Pass",IF($CP49&gt;=($CQ49-(('District AS'!$H$15-'District AS'!$I$15)/$CR49)),"Pass With Exemption(s)","Fail")))</f>
        <v/>
      </c>
      <c r="CT49" s="28">
        <f>'District AS'!$H$15+'District AS'!$I$15</f>
        <v>0</v>
      </c>
      <c r="CU49" s="28">
        <f>'District AS'!$O$15</f>
        <v>0</v>
      </c>
      <c r="CV49" s="108">
        <f t="shared" si="28"/>
        <v>0</v>
      </c>
      <c r="CW49" s="29" t="str">
        <f>IF('District AS'!$B$15="","",IF($CU49&gt;=$CV49,"Pass",IF($CU49&gt;=($CV49-'District AS'!$R$15-'District AS'!$S$15),"Pass With Exemption(s)","Fail")))</f>
        <v/>
      </c>
      <c r="CX49" s="28">
        <f>'District AS'!$P$15</f>
        <v>0</v>
      </c>
      <c r="CY49" s="108">
        <f t="shared" si="29"/>
        <v>0</v>
      </c>
      <c r="CZ49" s="29" t="str">
        <f>IF('District AS'!$B$15="","",IF($CX49&gt;=$CY49,"Pass",IF($CX49&gt;=($CY49-(('District AS'!$R$15-'District AS'!$S$15)/$DC49)),"Pass With Exemption(s)","Fail")))</f>
        <v/>
      </c>
      <c r="DA49" s="28">
        <f>'District AS'!$R$15+'District AS'!$S$15</f>
        <v>0</v>
      </c>
      <c r="DB49" s="28">
        <f>'District AS'!$E$15</f>
        <v>0</v>
      </c>
      <c r="DC49" s="108">
        <f t="shared" si="30"/>
        <v>0</v>
      </c>
      <c r="DD49" s="28">
        <f>'District AS'!$X$15</f>
        <v>0</v>
      </c>
      <c r="DF49" s="28">
        <f>'District AS'!$D$16</f>
        <v>0</v>
      </c>
      <c r="DG49" s="108">
        <f t="shared" si="31"/>
        <v>0</v>
      </c>
      <c r="DH49" s="29" t="str">
        <f>IF('District AS'!$B$16="","",IF($DF49&gt;=$DG49,"Pass",IF($DF49&gt;=($DG49-'District AS'!$H$16-'District AS'!$I$16),"Pass With Exemption(s)","Fail")))</f>
        <v/>
      </c>
      <c r="DI49" s="28">
        <f>'District AS'!$F$16</f>
        <v>0</v>
      </c>
      <c r="DJ49" s="108">
        <f t="shared" si="32"/>
        <v>0</v>
      </c>
      <c r="DK49" s="108">
        <f t="shared" si="33"/>
        <v>0</v>
      </c>
      <c r="DL49" s="29" t="str">
        <f>IF('District AS'!$B$16="","",IF($DI49&gt;=$DJ49,"Pass",IF($DI49&gt;=($DJ49-(('District AS'!$H$16-'District AS'!$I$16)/$DK49)),"Pass With Exemption(s)","Fail")))</f>
        <v/>
      </c>
      <c r="DM49" s="28">
        <f>'District AS'!$H$16+'District AS'!$I$16</f>
        <v>0</v>
      </c>
      <c r="DN49" s="28">
        <f>'District AS'!$O$16</f>
        <v>0</v>
      </c>
      <c r="DO49" s="108">
        <f t="shared" si="34"/>
        <v>0</v>
      </c>
      <c r="DP49" s="29" t="str">
        <f>IF('District AS'!$B$16="","",IF($DN49&gt;=$DO49,"Pass",IF($DN49&gt;=($DO49-'District AS'!$R$16-'District AS'!$S$16),"Pass With Exemption(s)","Fail")))</f>
        <v/>
      </c>
      <c r="DQ49" s="28">
        <f>'District AS'!$P$16</f>
        <v>0</v>
      </c>
      <c r="DR49" s="108">
        <f t="shared" si="35"/>
        <v>0</v>
      </c>
      <c r="DS49" s="29" t="str">
        <f>IF('District AS'!$B$16="","",IF($DQ49&gt;=$DR49,"Pass",IF($DQ49&gt;=($DR49-(('District AS'!$R$16-'District AS'!$S$16)/$DV49)),"Pass With Exemption(s)","Fail")))</f>
        <v/>
      </c>
      <c r="DT49" s="28">
        <f>'District AS'!$R$16+'District AS'!$S$16</f>
        <v>0</v>
      </c>
      <c r="DU49" s="28">
        <f>'District AS'!$E$16</f>
        <v>0</v>
      </c>
      <c r="DV49" s="108">
        <f t="shared" si="36"/>
        <v>0</v>
      </c>
      <c r="DW49" s="28">
        <f>'District AS'!$X$16</f>
        <v>0</v>
      </c>
      <c r="DY49" s="28">
        <f>'District AS'!$D$17</f>
        <v>0</v>
      </c>
      <c r="DZ49" s="108">
        <f t="shared" si="37"/>
        <v>0</v>
      </c>
      <c r="EA49" s="29" t="str">
        <f>IF('District AS'!$B$17="","",IF($DY49&gt;=$DZ49,"Pass",IF($DY49&gt;=($DZ49-'District AS'!$H$17-'District AS'!$I$17),"Pass With Exemption(s)","Fail")))</f>
        <v/>
      </c>
      <c r="EB49" s="28">
        <f>'District AS'!$F$17</f>
        <v>0</v>
      </c>
      <c r="EC49" s="108">
        <f t="shared" si="38"/>
        <v>0</v>
      </c>
      <c r="ED49" s="108">
        <f t="shared" si="39"/>
        <v>0</v>
      </c>
      <c r="EE49" s="29" t="str">
        <f>IF('District AS'!$B$17="","",IF($EB49&gt;=$EC49,"Pass",IF($EB49&gt;=($EC49-(('District AS'!$H$17-'District AS'!$I$17)/$ED49)),"Pass With Exemption(s)","Fail")))</f>
        <v/>
      </c>
      <c r="EF49" s="28">
        <f>'District AS'!$H$17+'District AS'!$I$17</f>
        <v>0</v>
      </c>
      <c r="EG49" s="28">
        <f>'District AS'!$O$17</f>
        <v>0</v>
      </c>
      <c r="EH49" s="108">
        <f t="shared" si="40"/>
        <v>0</v>
      </c>
      <c r="EI49" s="29" t="str">
        <f>IF('District AS'!$B$17="","",IF($EG49&gt;=$EH49,"Pass",IF($EG49&gt;=($EH49-'District AS'!$R$17-'District AS'!$S$17),"Pass With Exemption(s)","Fail")))</f>
        <v/>
      </c>
      <c r="EJ49" s="28">
        <f>'District AS'!$P$17</f>
        <v>0</v>
      </c>
      <c r="EK49" s="108">
        <f t="shared" si="41"/>
        <v>0</v>
      </c>
      <c r="EL49" s="29" t="str">
        <f>IF('District AS'!$B$17="","",IF($EJ49&gt;=$EK49,"Pass",IF($EJ49&gt;=($EK49-(('District AS'!$R$17-'District AS'!$S$17)/$EO49)),"Pass With Exemption(s)","Fail")))</f>
        <v/>
      </c>
      <c r="EM49" s="28">
        <f>'District AS'!$R$17+'District AS'!$S$17</f>
        <v>0</v>
      </c>
      <c r="EN49" s="28">
        <f>'District AS'!$E$17</f>
        <v>0</v>
      </c>
      <c r="EO49" s="108">
        <f t="shared" si="42"/>
        <v>0</v>
      </c>
      <c r="EP49" s="28">
        <f>'District AS'!$X$17</f>
        <v>0</v>
      </c>
      <c r="ER49" s="28">
        <f>'District AS'!$D$18</f>
        <v>0</v>
      </c>
      <c r="ES49" s="108">
        <f t="shared" si="43"/>
        <v>0</v>
      </c>
      <c r="ET49" s="29" t="str">
        <f>IF('District AS'!$B$18="","",IF($ER49&gt;=$ES49,"Pass",IF($ER49&gt;=($ES49-'District AS'!$H$18-'District AS'!$I$18),"Pass With Exemption(s)","Fail")))</f>
        <v/>
      </c>
      <c r="EU49" s="28">
        <f>'District AS'!$F$18</f>
        <v>0</v>
      </c>
      <c r="EV49" s="108">
        <f t="shared" si="44"/>
        <v>0</v>
      </c>
      <c r="EW49" s="108">
        <f t="shared" si="45"/>
        <v>0</v>
      </c>
      <c r="EX49" s="29" t="str">
        <f>IF('District AS'!$B$18="","",IF($EU49&gt;=$EV49,"Pass",IF($EU49&gt;=($EV49-(('District AS'!$H$18-'District AS'!$I$18)/$EW49)),"Pass With Exemption(s)","Fail")))</f>
        <v/>
      </c>
      <c r="EY49" s="28">
        <f>'District AS'!$H$18+'District AS'!$I$18</f>
        <v>0</v>
      </c>
      <c r="EZ49" s="28">
        <f>'District AS'!$O$18</f>
        <v>0</v>
      </c>
      <c r="FA49" s="108">
        <f t="shared" si="46"/>
        <v>0</v>
      </c>
      <c r="FB49" s="29" t="str">
        <f>IF('District AS'!$B$18="","",IF($EZ49&gt;=$FA49,"Pass",IF($EZ49&gt;=($FA49-'District AS'!$R$18-'District AS'!$S$18),"Pass With Exemption(s)","Fail")))</f>
        <v/>
      </c>
      <c r="FC49" s="28">
        <f>'District AS'!$P$18</f>
        <v>0</v>
      </c>
      <c r="FD49" s="108">
        <f t="shared" si="47"/>
        <v>0</v>
      </c>
      <c r="FE49" s="29" t="str">
        <f>IF('District AS'!$B$18="","",IF($FC49&gt;=$FD49,"Pass",IF($FC49&gt;=($FD49-(('District AS'!$R$18-'District AS'!$S$18)/$FH49)),"Pass With Exemption(s)","Fail")))</f>
        <v/>
      </c>
      <c r="FF49" s="28">
        <f>'District AS'!$R$18+'District AS'!$S$18</f>
        <v>0</v>
      </c>
      <c r="FG49" s="28">
        <f>'District AS'!$E$18</f>
        <v>0</v>
      </c>
      <c r="FH49" s="108">
        <f t="shared" si="48"/>
        <v>0</v>
      </c>
      <c r="FI49" s="28">
        <f>'District AS'!$X$18</f>
        <v>0</v>
      </c>
      <c r="FK49" s="28">
        <f>'District AS'!$D$19</f>
        <v>0</v>
      </c>
      <c r="FL49" s="108">
        <f t="shared" si="49"/>
        <v>0</v>
      </c>
      <c r="FM49" s="29" t="str">
        <f>IF('District AS'!$B$19="","",IF($FK49&gt;=$FL49,"Pass",IF($FK49&gt;=($FL49-'District AS'!$H$19-'District AS'!$I$19),"Pass With Exemption(s)","Fail")))</f>
        <v/>
      </c>
      <c r="FN49" s="28">
        <f>'District AS'!$F$19</f>
        <v>0</v>
      </c>
      <c r="FO49" s="108">
        <f t="shared" si="50"/>
        <v>0</v>
      </c>
      <c r="FP49" s="108">
        <f t="shared" si="51"/>
        <v>0</v>
      </c>
      <c r="FQ49" s="29" t="str">
        <f>IF('District AS'!$B$19="","",IF($FN49&gt;=$FO49,"Pass",IF($FN49&gt;=($FO49-(('District AS'!$H$19-'District AS'!$I$19)/$FP49)),"Pass With Exemption(s)","Fail")))</f>
        <v/>
      </c>
      <c r="FR49" s="28">
        <f>'District AS'!$H$19+'District AS'!$I$19</f>
        <v>0</v>
      </c>
      <c r="FS49" s="28">
        <f>'District AS'!$O$19</f>
        <v>0</v>
      </c>
      <c r="FT49" s="108">
        <f t="shared" si="52"/>
        <v>0</v>
      </c>
      <c r="FU49" s="29" t="str">
        <f>IF('District AS'!$B$19="","",IF($FS49&gt;=$FT49,"Pass",IF($FS49&gt;=($FT49-'District AS'!$R$19-'District AS'!$S$19),"Pass With Exemption(s)","Fail")))</f>
        <v/>
      </c>
      <c r="FV49" s="28">
        <f>'District AS'!$P$19</f>
        <v>0</v>
      </c>
      <c r="FW49" s="108">
        <f t="shared" si="53"/>
        <v>0</v>
      </c>
      <c r="FX49" s="29" t="str">
        <f>IF('District AS'!$B$19="","",IF($FV49&gt;=$FW49,"Pass",IF($FV49&gt;=($FW49-(('District AS'!$R$19-'District AS'!$S$19)/$GA49)),"Pass With Exemption(s)","Fail")))</f>
        <v/>
      </c>
      <c r="FY49" s="28">
        <f>'District AS'!$R$19+'District AS'!$S$19</f>
        <v>0</v>
      </c>
      <c r="FZ49" s="28">
        <f>'District AS'!$E$19</f>
        <v>0</v>
      </c>
      <c r="GA49" s="108">
        <f t="shared" si="54"/>
        <v>0</v>
      </c>
      <c r="GB49" s="28">
        <f>'District AS'!$X$19</f>
        <v>0</v>
      </c>
      <c r="GD49" s="28">
        <f>'District AS'!$D$20</f>
        <v>0</v>
      </c>
      <c r="GE49" s="108">
        <f t="shared" si="55"/>
        <v>0</v>
      </c>
      <c r="GF49" s="29" t="str">
        <f>IF('District AS'!$B$20="","",IF($GD49&gt;=$GE49,"Pass",IF($GD49&gt;=($GE49-'District AS'!$H$20-'District AS'!$I$20),"Pass With Exemption(s)","Fail")))</f>
        <v/>
      </c>
      <c r="GG49" s="28">
        <f>'District AS'!$F$20</f>
        <v>0</v>
      </c>
      <c r="GH49" s="108">
        <f t="shared" si="56"/>
        <v>0</v>
      </c>
      <c r="GI49" s="108">
        <f t="shared" si="57"/>
        <v>0</v>
      </c>
      <c r="GJ49" s="29" t="str">
        <f>IF('District AS'!$B$20="","",IF($GG49&gt;=$GH49,"Pass",IF($GG49&gt;=($GH49-(('District AS'!$H$20-'District AS'!$I$20)/$GI49)),"Pass With Exemption(s)","Fail")))</f>
        <v/>
      </c>
      <c r="GK49" s="28">
        <f>'District AS'!$H$20+'District AS'!$I$20</f>
        <v>0</v>
      </c>
      <c r="GL49" s="28">
        <f>'District AS'!$O$20</f>
        <v>0</v>
      </c>
      <c r="GM49" s="108">
        <f t="shared" si="58"/>
        <v>0</v>
      </c>
      <c r="GN49" s="29" t="str">
        <f>IF('District AS'!$B$20="","",IF($GL49&gt;=$GM49,"Pass",IF($GL49&gt;=($GM49-'District AS'!$R$20-'District AS'!$S$20),"Pass With Exemption(s)","Fail")))</f>
        <v/>
      </c>
      <c r="GO49" s="28">
        <f>'District AS'!$P$20</f>
        <v>0</v>
      </c>
      <c r="GP49" s="108">
        <f t="shared" si="59"/>
        <v>0</v>
      </c>
      <c r="GQ49" s="29" t="str">
        <f>IF('District AS'!$B$20="","",IF($GO49&gt;=$GP49,"Pass",IF($GO49&gt;=($GP49-(('District AS'!$R$20-'District AS'!$S$20)/$GT49)),"Pass With Exemption(s)","Fail")))</f>
        <v/>
      </c>
      <c r="GR49" s="28">
        <f>'District AS'!$R$20+'District AS'!$S$20</f>
        <v>0</v>
      </c>
      <c r="GS49" s="28">
        <f>'District AS'!$E$20</f>
        <v>0</v>
      </c>
      <c r="GT49" s="108">
        <f t="shared" si="60"/>
        <v>0</v>
      </c>
      <c r="GU49" s="28">
        <f>'District AS'!$X$20</f>
        <v>0</v>
      </c>
      <c r="GW49" s="28">
        <f>'District AS'!$D$21</f>
        <v>0</v>
      </c>
      <c r="GX49" s="108">
        <f t="shared" si="61"/>
        <v>0</v>
      </c>
      <c r="GY49" s="29" t="str">
        <f>IF('District AS'!$B$21="","",IF($GW49&gt;=$GX49,"Pass",IF($GW49&gt;=($GX49-'District AS'!$H$21-'District AS'!$I$21),"Pass With Exemption(s)","Fail")))</f>
        <v/>
      </c>
      <c r="GZ49" s="28">
        <f>'District AS'!$F$21</f>
        <v>0</v>
      </c>
      <c r="HA49" s="108">
        <f t="shared" si="62"/>
        <v>0</v>
      </c>
      <c r="HB49" s="108">
        <f t="shared" si="90"/>
        <v>0</v>
      </c>
      <c r="HC49" s="29" t="str">
        <f>IF('District AS'!$B$21="","",IF($GZ49&gt;=$HA49,"Pass",IF($GZ49&gt;=($HA49-(('District AS'!$H$21-'District AS'!$I$21)/$HB49)),"Pass With Exemption(s)","Fail")))</f>
        <v/>
      </c>
      <c r="HD49" s="28">
        <f>'District AS'!$H$21+'District AS'!$I$21</f>
        <v>0</v>
      </c>
      <c r="HE49" s="28">
        <f>'District AS'!$O$21</f>
        <v>0</v>
      </c>
      <c r="HF49" s="108">
        <f t="shared" si="63"/>
        <v>0</v>
      </c>
      <c r="HG49" s="29" t="str">
        <f>IF('District AS'!$B$21="","",IF($HE49&gt;=$HF49,"Pass",IF($HE49&gt;=($HF49-'District AS'!$R$21-'District AS'!$S$21),"Pass With Exemption(s)","Fail")))</f>
        <v/>
      </c>
      <c r="HH49" s="28">
        <f>'District AS'!$P$21</f>
        <v>0</v>
      </c>
      <c r="HI49" s="108">
        <f t="shared" si="64"/>
        <v>0</v>
      </c>
      <c r="HJ49" s="29" t="str">
        <f>IF('District AS'!$B$21="","",IF($HH49&gt;=$HI49,"Pass",IF($HH49&gt;=($HI49-(('District AS'!$R$21-'District AS'!$S$21)/$HM49)),"Pass With Exemption(s)","Fail")))</f>
        <v/>
      </c>
      <c r="HK49" s="28">
        <f>'District AS'!$R$21+'District AS'!$S$21</f>
        <v>0</v>
      </c>
      <c r="HL49" s="28">
        <f>'District AS'!$E$21</f>
        <v>0</v>
      </c>
      <c r="HM49" s="108">
        <f t="shared" si="65"/>
        <v>0</v>
      </c>
      <c r="HN49" s="28">
        <f>'District AS'!$X$21</f>
        <v>0</v>
      </c>
      <c r="HP49" s="28">
        <f>'District AS'!$D$22</f>
        <v>0</v>
      </c>
      <c r="HQ49" s="108">
        <f t="shared" si="66"/>
        <v>0</v>
      </c>
      <c r="HR49" s="29" t="str">
        <f>IF('District AS'!$B$22="","",IF($HP49&gt;=$HQ49,"Pass",IF($HP49&gt;=($HQ49-'District AS'!$H$22-'District AS'!$I$22),"Pass With Exemption(s)","Fail")))</f>
        <v/>
      </c>
      <c r="HS49" s="28">
        <f>'District AS'!$F$22</f>
        <v>0</v>
      </c>
      <c r="HT49" s="108">
        <f t="shared" si="67"/>
        <v>0</v>
      </c>
      <c r="HU49" s="108">
        <f t="shared" si="68"/>
        <v>0</v>
      </c>
      <c r="HV49" s="29" t="str">
        <f>IF('District AS'!$B$22="","",IF($HS49&gt;=$HT49,"Pass",IF($HS49&gt;=($HT49-(('District AS'!$H$22-'District AS'!$I$22)/$HU49)),"Pass With Exemption(s)","Fail")))</f>
        <v/>
      </c>
      <c r="HW49" s="28">
        <f>'District AS'!$H$22+'District AS'!$I$22</f>
        <v>0</v>
      </c>
      <c r="HX49" s="28">
        <f>'District AS'!$O$22</f>
        <v>0</v>
      </c>
      <c r="HY49" s="108">
        <f t="shared" si="69"/>
        <v>0</v>
      </c>
      <c r="HZ49" s="29" t="str">
        <f>IF('District AS'!$B$22="","",IF($HX49&gt;=$HY49,"Pass",IF($HX49&gt;=($HY49-'District AS'!$R$22-'District AS'!$S$22),"Pass With Exemption(s)","Fail")))</f>
        <v/>
      </c>
      <c r="IA49" s="28">
        <f>'District AS'!$P$22</f>
        <v>0</v>
      </c>
      <c r="IB49" s="108">
        <f t="shared" si="70"/>
        <v>0</v>
      </c>
      <c r="IC49" s="29" t="str">
        <f>IF('District AS'!$B$22="","",IF($IA49&gt;=$IB49,"Pass",IF($IA49&gt;=($IB49-(('District AS'!$R$22-'District AS'!$S$22)/$IF49)),"Pass With Exemption(s)","Fail")))</f>
        <v/>
      </c>
      <c r="ID49" s="28">
        <f>'District AS'!$R$22+'District AS'!$S$22</f>
        <v>0</v>
      </c>
      <c r="IE49" s="28">
        <f>'District AS'!$E$22</f>
        <v>0</v>
      </c>
      <c r="IF49" s="108">
        <f t="shared" si="71"/>
        <v>0</v>
      </c>
      <c r="IG49" s="28">
        <f>'District AS'!$X$22</f>
        <v>0</v>
      </c>
      <c r="II49" s="28">
        <f>'District AS'!$D$23</f>
        <v>0</v>
      </c>
      <c r="IJ49" s="108">
        <f t="shared" si="72"/>
        <v>0</v>
      </c>
      <c r="IK49" s="29" t="str">
        <f>IF('District AS'!$B$23="","",IF($II49&gt;=$IJ49,"Pass",IF($II49&gt;=($IJ49-'District AS'!$H$23-'District AS'!$I$23),"Pass With Exemption(s)","Fail")))</f>
        <v/>
      </c>
      <c r="IL49" s="28">
        <f>'District AS'!$F$23</f>
        <v>0</v>
      </c>
      <c r="IM49" s="108">
        <f t="shared" si="73"/>
        <v>0</v>
      </c>
      <c r="IN49" s="108">
        <f t="shared" si="74"/>
        <v>0</v>
      </c>
      <c r="IO49" s="29" t="str">
        <f>IF('District AS'!$B$23="","",IF($IL49&gt;=$IM49,"Pass",IF($IL49&gt;=($IM49-(('District AS'!$H$23-'District AS'!$I$23)/$IN49)),"Pass With Exemption(s)","Fail")))</f>
        <v/>
      </c>
      <c r="IP49" s="28">
        <f>'District AS'!$H$23+'District AS'!$I$23</f>
        <v>0</v>
      </c>
      <c r="IQ49" s="28">
        <f>'District AS'!$O$23</f>
        <v>0</v>
      </c>
      <c r="IR49" s="108">
        <f t="shared" si="75"/>
        <v>0</v>
      </c>
      <c r="IS49" s="29" t="str">
        <f>IF('District AS'!$B$23="","",IF($IQ49&gt;=$IR49,"Pass",IF($IQ49&gt;=($IR49-'District AS'!$R$23-'District AS'!$S$23),"Pass With Exemption(s)","Fail")))</f>
        <v/>
      </c>
      <c r="IT49" s="28">
        <f>'District AS'!$P$23</f>
        <v>0</v>
      </c>
      <c r="IU49" s="108">
        <f t="shared" si="76"/>
        <v>0</v>
      </c>
      <c r="IV49" s="29" t="str">
        <f>IF('District AS'!$B$23="","",IF($IT49&gt;=$IU49,"Pass",IF($IT49&gt;=($IU49-(('District AS'!$R$23-'District AS'!$S$23)/$IY49)),"Pass With Exemption(s)","Fail")))</f>
        <v/>
      </c>
      <c r="IW49" s="28">
        <f>'District AS'!$R$23+'District AS'!$S$23</f>
        <v>0</v>
      </c>
      <c r="IX49" s="28">
        <f>'District AS'!$E$23</f>
        <v>0</v>
      </c>
      <c r="IY49" s="108">
        <f t="shared" si="77"/>
        <v>0</v>
      </c>
      <c r="IZ49" s="28">
        <f>'District AS'!$X$23</f>
        <v>0</v>
      </c>
      <c r="JB49" s="28">
        <f>'District AS'!$D$24</f>
        <v>0</v>
      </c>
      <c r="JC49" s="108">
        <f t="shared" si="78"/>
        <v>0</v>
      </c>
      <c r="JD49" s="29" t="str">
        <f>IF('District AS'!$B$24="","",IF($JB49&gt;=$JC49,"Pass",IF($JB49&gt;=($JB49-'District AS'!$H$24-'District AS'!$I$24),"Pass With Exemption(s)","Fail")))</f>
        <v/>
      </c>
      <c r="JE49" s="28">
        <f>'District AS'!$F$24</f>
        <v>0</v>
      </c>
      <c r="JF49" s="108">
        <f t="shared" si="79"/>
        <v>0</v>
      </c>
      <c r="JG49" s="108">
        <f t="shared" si="80"/>
        <v>0</v>
      </c>
      <c r="JH49" s="29" t="str">
        <f>IF('District AS'!$B$24="","",IF($JE49&gt;=$JF49,"Pass",IF($JE49&gt;=($JF49-(('District AS'!$H$24-'District AS'!$I$24)/$JG49)),"Pass With Exemption(s)","Fail")))</f>
        <v/>
      </c>
      <c r="JI49" s="28">
        <f>'District AS'!$H$24+'District AS'!$I$24</f>
        <v>0</v>
      </c>
      <c r="JJ49" s="28">
        <f>'District AS'!$O$24</f>
        <v>0</v>
      </c>
      <c r="JK49" s="108">
        <f t="shared" si="81"/>
        <v>0</v>
      </c>
      <c r="JL49" s="29" t="str">
        <f>IF('District AS'!$B$24="","",IF($JJ49&gt;=$JK49,"Pass",IF($JJ49&gt;=($JK49-'District AS'!$R$24-'District AS'!$S$24),"Pass With Exemption(s)","Fail")))</f>
        <v/>
      </c>
      <c r="JM49" s="28">
        <f>'District AS'!$P$24</f>
        <v>0</v>
      </c>
      <c r="JN49" s="108">
        <f t="shared" si="82"/>
        <v>0</v>
      </c>
      <c r="JO49" s="29" t="str">
        <f>IF('District AS'!$B$24="","",IF($JM49&gt;=$JN49,"Pass",IF($JM49&gt;=($JN49-(('District AS'!$R$24-'District AS'!$S$24)/$JR49)),"Pass With Exemption(s)","Fail")))</f>
        <v/>
      </c>
      <c r="JP49" s="28">
        <f>'District AS'!$R$24+'District AS'!$S$24</f>
        <v>0</v>
      </c>
      <c r="JQ49" s="28">
        <f>'District AS'!$E$24</f>
        <v>0</v>
      </c>
      <c r="JR49" s="108">
        <f t="shared" si="83"/>
        <v>0</v>
      </c>
      <c r="JS49" s="28">
        <f>'District AS'!$X$24</f>
        <v>0</v>
      </c>
      <c r="JU49" s="28">
        <f>'District AS'!$D$25</f>
        <v>0</v>
      </c>
      <c r="JV49" s="108">
        <f t="shared" si="84"/>
        <v>0</v>
      </c>
      <c r="JW49" s="29" t="str">
        <f>IF('District AS'!$B$25="","",IF($JU49&gt;=$JV49,"Pass",IF($JU49&gt;=($JV49-'District AS'!$H$25-'District AS'!$I$25),"Pass With Exemption(s)","Fail")))</f>
        <v/>
      </c>
      <c r="JX49" s="28">
        <f>'District AS'!$F$25</f>
        <v>0</v>
      </c>
      <c r="JY49" s="108">
        <f t="shared" si="85"/>
        <v>0</v>
      </c>
      <c r="JZ49" s="108">
        <f t="shared" si="86"/>
        <v>0</v>
      </c>
      <c r="KA49" s="29" t="str">
        <f>IF('District AS'!$B$25="","",IF($JX49&gt;=$JY49,"Pass",IF($JX49&gt;=($JY49-(('District AS'!$H$25-'District AS'!$I$25)/$JZ49)),"Pass With Exemption(s)","Fail")))</f>
        <v/>
      </c>
      <c r="KB49" s="28">
        <f>'District AS'!$H$25+'District AS'!$I$25</f>
        <v>0</v>
      </c>
      <c r="KC49" s="28">
        <f>'District AS'!$O$25</f>
        <v>0</v>
      </c>
      <c r="KD49" s="108">
        <f t="shared" si="87"/>
        <v>0</v>
      </c>
      <c r="KE49" s="29" t="str">
        <f>IF('District AS'!$B$25="","",IF($KC49&gt;=$KD49,"Pass",IF($KC49&gt;=($KD49-'District AS'!$R$25-'District AS'!$S$25),"Pass With Exemption(s)","Fail")))</f>
        <v/>
      </c>
      <c r="KF49" s="28">
        <f>'District AS'!$P$25</f>
        <v>0</v>
      </c>
      <c r="KG49" s="108">
        <f t="shared" si="88"/>
        <v>0</v>
      </c>
      <c r="KH49" s="29" t="str">
        <f>IF('District AS'!$B$25="","",IF($KF49&gt;=$KG49,"Pass",IF($KF49&gt;=($KG49-(('District AS'!$R$25-'District AS'!$S$25)/$KK49)),"Pass With Exemption(s)","Fail")))</f>
        <v/>
      </c>
      <c r="KI49" s="28">
        <f>'District AS'!$R$25+'District AS'!$S$25</f>
        <v>0</v>
      </c>
      <c r="KJ49" s="28">
        <f>'District AS'!$E$25</f>
        <v>0</v>
      </c>
      <c r="KK49" s="108">
        <f t="shared" si="89"/>
        <v>0</v>
      </c>
      <c r="KL49" s="28">
        <f>'District AS'!$X$25</f>
        <v>0</v>
      </c>
    </row>
    <row r="50" spans="1:298" x14ac:dyDescent="0.3">
      <c r="A50" s="30">
        <f>'District AT'!$B$3</f>
        <v>0</v>
      </c>
      <c r="B50" s="28">
        <f>'District AT'!$D$10</f>
        <v>0</v>
      </c>
      <c r="C50" s="29" t="str">
        <f>IF('District AT'!$B$10="","",IF('District AT'!$H$10&gt;0,"Pass With Exemption(s)","Pass"))</f>
        <v/>
      </c>
      <c r="D50" s="28">
        <f>'District AT'!$F$10</f>
        <v>0</v>
      </c>
      <c r="E50" s="29" t="str">
        <f>IF('District AT'!$B$10="","",IF('District AT'!$H$10&gt;0,"Pass With Exemption(s)","Pass"))</f>
        <v/>
      </c>
      <c r="F50" s="28">
        <f>'District AT'!$H$10+'District AT'!$I$10</f>
        <v>0</v>
      </c>
      <c r="G50" s="28">
        <f>'District AT'!$O$10</f>
        <v>0</v>
      </c>
      <c r="H50" s="29" t="str">
        <f>IF('District AT'!$B$10="","",IF('District AT'!$R$10&gt;0,"Pass With Exemption(s)","Pass"))</f>
        <v/>
      </c>
      <c r="I50" s="28">
        <f>'District AT'!$P$10</f>
        <v>0</v>
      </c>
      <c r="J50" s="29" t="str">
        <f>IF('District AT'!$B$10="","",IF('District AT'!$R$10&gt;0,"Pass With Exemption(s)","Pass"))</f>
        <v/>
      </c>
      <c r="K50" s="28">
        <f>'District AT'!$R$10+'District AT'!$S$10</f>
        <v>0</v>
      </c>
      <c r="L50" s="28">
        <f>'District AT'!$E$10</f>
        <v>0</v>
      </c>
      <c r="M50" s="28">
        <f>'District AT'!$X$10</f>
        <v>0</v>
      </c>
      <c r="O50" s="28">
        <f>'District AT'!$D$11</f>
        <v>0</v>
      </c>
      <c r="P50" s="108">
        <f t="shared" si="1"/>
        <v>0</v>
      </c>
      <c r="Q50" s="29" t="str">
        <f>IF('District AT'!$B$11="","",IF($O50&gt;=$P50,"Pass",IF($O50&gt;=($P50-'District AT'!$H$11-'District AT'!$I$11),"Pass With Exemption(s)","Fail")))</f>
        <v/>
      </c>
      <c r="R50" s="28">
        <f>'District AT'!$F$11</f>
        <v>0</v>
      </c>
      <c r="S50" s="108">
        <f t="shared" si="2"/>
        <v>0</v>
      </c>
      <c r="T50" s="108">
        <f t="shared" si="3"/>
        <v>0</v>
      </c>
      <c r="U50" s="29" t="str">
        <f>IF('District AT'!$B$11="","",IF($R50&gt;=$S50,"Pass",IF($R50&gt;=($S50-(('District AT'!$H$11-'District AT'!$I$11)/$T50)),"Pass With Exemption(s)","Fail")))</f>
        <v/>
      </c>
      <c r="V50" s="28">
        <f>'District AT'!$H$11+'District AT'!$I$11</f>
        <v>0</v>
      </c>
      <c r="W50" s="28">
        <f>'District AT'!$O$11</f>
        <v>0</v>
      </c>
      <c r="X50" s="108">
        <f t="shared" si="4"/>
        <v>0</v>
      </c>
      <c r="Y50" s="29" t="str">
        <f>IF('District AT'!$B$11="","",IF($W50&gt;=$X50,"Pass",IF($W50&gt;=($X50-'District AT'!$R$11-'District AT'!$S$11),"Pass With Exemption(s)","Fail")))</f>
        <v/>
      </c>
      <c r="Z50" s="28">
        <f>'District AT'!$P$11</f>
        <v>0</v>
      </c>
      <c r="AA50" s="108">
        <f t="shared" si="5"/>
        <v>0</v>
      </c>
      <c r="AB50" s="29" t="str">
        <f>IF('District AT'!$B$11="","",IF($Z50&gt;=$AA50,"Pass",IF($Z50&gt;=($AA50-(('District AT'!$R$11-'District AT'!$S$11)/$AE50)),"Pass With Exemption(s)","Fail")))</f>
        <v/>
      </c>
      <c r="AC50" s="28">
        <f>'District AT'!$R$11+'District AT'!$S$11</f>
        <v>0</v>
      </c>
      <c r="AD50" s="28">
        <f>'District AT'!$E$11</f>
        <v>0</v>
      </c>
      <c r="AE50" s="108">
        <f t="shared" si="6"/>
        <v>0</v>
      </c>
      <c r="AF50" s="28">
        <f>'District AT'!$X$11</f>
        <v>0</v>
      </c>
      <c r="AH50" s="28">
        <f>'District AT'!$D$12</f>
        <v>0</v>
      </c>
      <c r="AI50" s="108">
        <f t="shared" si="7"/>
        <v>0</v>
      </c>
      <c r="AJ50" s="29" t="str">
        <f>IF('District AT'!$B$12="","",IF($AH50&gt;=$AI50,"Pass",IF($AH50&gt;=($AI50-'District AT'!$H$12-'District AT'!$I$12),"Pass With Exemption(s)","Fail")))</f>
        <v/>
      </c>
      <c r="AK50" s="28">
        <f>'District AT'!$F$12</f>
        <v>0</v>
      </c>
      <c r="AL50" s="108">
        <f t="shared" si="8"/>
        <v>0</v>
      </c>
      <c r="AM50" s="108">
        <f t="shared" si="9"/>
        <v>0</v>
      </c>
      <c r="AN50" s="29" t="str">
        <f>IF('District AT'!$B$12="","",IF($AK50&gt;=$AL50,"Pass",IF($AK50&gt;=($AL50-(('District AT'!$H$12-'District AT'!$I$12)/$AM50)),"Pass With Exemption(s)","Fail")))</f>
        <v/>
      </c>
      <c r="AO50" s="28">
        <f>'District AT'!$H$12+'District AT'!$I$12</f>
        <v>0</v>
      </c>
      <c r="AP50" s="28">
        <f>'District AT'!$O$12</f>
        <v>0</v>
      </c>
      <c r="AQ50" s="108">
        <f t="shared" si="10"/>
        <v>0</v>
      </c>
      <c r="AR50" s="29" t="str">
        <f>IF('District AT'!$B$12="","",IF($AP50&gt;=$AQ50,"Pass",IF($AP50&gt;=($AQ50-'District AT'!$R$12-'District AT'!$S$12),"Pass With Exemption(s)","Fail")))</f>
        <v/>
      </c>
      <c r="AS50" s="28">
        <f>'District AT'!$P$12</f>
        <v>0</v>
      </c>
      <c r="AT50" s="108">
        <f t="shared" si="11"/>
        <v>0</v>
      </c>
      <c r="AU50" s="29" t="str">
        <f>IF('District AT'!$B$12="","",IF($AS50&gt;=$AT50,"Pass",IF($AS50&gt;=($AT50-(('District AT'!$R$12-'District AT'!$S$12)/$AX50)),"Pass With Exemption(s)","Fail")))</f>
        <v/>
      </c>
      <c r="AV50" s="28">
        <f>'District AT'!$R$12+'District AT'!$S$12</f>
        <v>0</v>
      </c>
      <c r="AW50" s="28">
        <f>'District AT'!$E$12</f>
        <v>0</v>
      </c>
      <c r="AX50" s="108">
        <f t="shared" si="12"/>
        <v>0</v>
      </c>
      <c r="AY50" s="28">
        <f>'District AT'!$X$12</f>
        <v>0</v>
      </c>
      <c r="BA50" s="28">
        <f>'District AT'!$D$13</f>
        <v>0</v>
      </c>
      <c r="BB50" s="108">
        <f t="shared" si="13"/>
        <v>0</v>
      </c>
      <c r="BC50" s="29" t="str">
        <f>IF('District AT'!$B$13="","",IF($BA50&gt;=$BB50,"Pass",IF($BA50&gt;=($BB50-'District AT'!$H$13-'District AT'!$I$13),"Pass With Exemption(s)","Fail")))</f>
        <v/>
      </c>
      <c r="BD50" s="28">
        <f>'District AT'!$F$13</f>
        <v>0</v>
      </c>
      <c r="BE50" s="108">
        <f t="shared" si="14"/>
        <v>0</v>
      </c>
      <c r="BF50" s="108">
        <f t="shared" si="15"/>
        <v>0</v>
      </c>
      <c r="BG50" s="29" t="str">
        <f>IF('District AT'!$B$13="","",IF($BD50&gt;=$BE50,"Pass",IF($BD50&gt;=($BE50-(('District AT'!$H$13-'District AT'!$I$13)/$BF50)),"Pass With Exemption(s)","Fail")))</f>
        <v/>
      </c>
      <c r="BH50" s="28">
        <f>'District AT'!$H$13+'District AT'!$I$13</f>
        <v>0</v>
      </c>
      <c r="BI50" s="28">
        <f>'District AT'!$O$13</f>
        <v>0</v>
      </c>
      <c r="BJ50" s="108">
        <f t="shared" si="16"/>
        <v>0</v>
      </c>
      <c r="BK50" s="29" t="str">
        <f>IF('District AT'!$B$13="","",IF($BI50&gt;=$BJ50,"Pass",IF($BI50&gt;=($BJ50-'District AT'!$R$13-'District AT'!$S$13),"Pass With Exemption(s)","Fail")))</f>
        <v/>
      </c>
      <c r="BL50" s="28">
        <f>'District AT'!$P$13</f>
        <v>0</v>
      </c>
      <c r="BM50" s="108">
        <f t="shared" si="17"/>
        <v>0</v>
      </c>
      <c r="BN50" s="29" t="str">
        <f>IF('District AT'!$B$13="","",IF($BL50&gt;=$BM50,"Pass",IF($BL50&gt;=($BM50-(('District AT'!$R$13-'District AT'!$S$13)/$BQ50)),"Pass With Exemption(s)","Fail")))</f>
        <v/>
      </c>
      <c r="BO50" s="28">
        <f>'District AT'!$R$13+'District AT'!$S$13</f>
        <v>0</v>
      </c>
      <c r="BP50" s="28">
        <f>'District AT'!$E$13</f>
        <v>0</v>
      </c>
      <c r="BQ50" s="108">
        <f t="shared" si="18"/>
        <v>0</v>
      </c>
      <c r="BR50" s="28">
        <f>'District AT'!$X$13</f>
        <v>0</v>
      </c>
      <c r="BT50" s="28">
        <f>'District AT'!$D$14</f>
        <v>0</v>
      </c>
      <c r="BU50" s="108">
        <f t="shared" si="19"/>
        <v>0</v>
      </c>
      <c r="BV50" s="29" t="str">
        <f>IF('District AT'!$B$14="","",IF($BT50&gt;=$BU50,"Pass",IF($BT50&gt;=($BU50-'District AT'!$H$14-'District AT'!$I$14),"Pass With Exemption(s)","Fail")))</f>
        <v/>
      </c>
      <c r="BW50" s="28">
        <f>'District AT'!$F$14</f>
        <v>0</v>
      </c>
      <c r="BX50" s="108">
        <f t="shared" si="20"/>
        <v>0</v>
      </c>
      <c r="BY50" s="108">
        <f t="shared" si="21"/>
        <v>0</v>
      </c>
      <c r="BZ50" s="29" t="str">
        <f>IF('District AT'!$B$14="","",IF($BW50&gt;=$BX50,"Pass",IF($BW50&gt;=($BX50-(('District AT'!$H$14-'District AT'!$I$14)/$BY50)),"Pass With Exemption(s)","Fail")))</f>
        <v/>
      </c>
      <c r="CA50" s="28">
        <f>'District AT'!$H$14+'District AT'!$I$14</f>
        <v>0</v>
      </c>
      <c r="CB50" s="28">
        <f>'District AT'!$O$14</f>
        <v>0</v>
      </c>
      <c r="CC50" s="108">
        <f t="shared" si="22"/>
        <v>0</v>
      </c>
      <c r="CD50" s="29" t="str">
        <f>IF('District AT'!$B$14="","",IF($CB50&gt;=$CC50,"Pass",IF($CB50&gt;=($CC50-'District AT'!$R$14-'District AT'!$S$14),"Pass With Exemption(s)","Fail")))</f>
        <v/>
      </c>
      <c r="CE50" s="28">
        <f>'District AT'!$P$14</f>
        <v>0</v>
      </c>
      <c r="CF50" s="108">
        <f t="shared" si="23"/>
        <v>0</v>
      </c>
      <c r="CG50" s="29" t="str">
        <f>IF('District AT'!$B$14="","",IF($CE50&gt;=$CF50,"Pass",IF($CE50&gt;=($CF50-(('District AT'!$R$14-'District AT'!$S$14)/$CJ50)),"Pass With Exemption(s)","Fail")))</f>
        <v/>
      </c>
      <c r="CH50" s="28">
        <f>'District AT'!$R$14+'District AT'!$S$14</f>
        <v>0</v>
      </c>
      <c r="CI50" s="28">
        <f>'District AT'!$E$14</f>
        <v>0</v>
      </c>
      <c r="CJ50" s="108">
        <f t="shared" si="24"/>
        <v>0</v>
      </c>
      <c r="CK50" s="28">
        <f>'District AT'!$X$14</f>
        <v>0</v>
      </c>
      <c r="CM50" s="28">
        <f>'District AT'!$D$15</f>
        <v>0</v>
      </c>
      <c r="CN50" s="108">
        <f t="shared" si="25"/>
        <v>0</v>
      </c>
      <c r="CO50" s="29" t="str">
        <f>IF('District AT'!$B$15="","",IF($CM50&gt;=$CN50,"Pass",IF($CM50&gt;=($CN50-'District AT'!$H$15-'District AT'!$I$15),"Pass With Exemption(s)","Fail")))</f>
        <v/>
      </c>
      <c r="CP50" s="28">
        <f>'District AT'!$F$15</f>
        <v>0</v>
      </c>
      <c r="CQ50" s="108">
        <f t="shared" si="26"/>
        <v>0</v>
      </c>
      <c r="CR50" s="108">
        <f t="shared" si="27"/>
        <v>0</v>
      </c>
      <c r="CS50" s="29" t="str">
        <f>IF('District AT'!$B$15="","",IF($CP50&gt;=$CQ50,"Pass",IF($CP50&gt;=($CQ50-(('District AT'!$H$15-'District AT'!$I$15)/$CR50)),"Pass With Exemption(s)","Fail")))</f>
        <v/>
      </c>
      <c r="CT50" s="28">
        <f>'District AT'!$H$15+'District AT'!$I$15</f>
        <v>0</v>
      </c>
      <c r="CU50" s="28">
        <f>'District AT'!$O$15</f>
        <v>0</v>
      </c>
      <c r="CV50" s="108">
        <f t="shared" si="28"/>
        <v>0</v>
      </c>
      <c r="CW50" s="29" t="str">
        <f>IF('District AT'!$B$15="","",IF($CU50&gt;=$CV50,"Pass",IF($CU50&gt;=($CV50-'District AT'!$R$15-'District AT'!$S$15),"Pass With Exemption(s)","Fail")))</f>
        <v/>
      </c>
      <c r="CX50" s="28">
        <f>'District AT'!$P$15</f>
        <v>0</v>
      </c>
      <c r="CY50" s="108">
        <f t="shared" si="29"/>
        <v>0</v>
      </c>
      <c r="CZ50" s="29" t="str">
        <f>IF('District AT'!$B$15="","",IF($CX50&gt;=$CY50,"Pass",IF($CX50&gt;=($CY50-(('District AT'!$R$15-'District AT'!$S$15)/$DC50)),"Pass With Exemption(s)","Fail")))</f>
        <v/>
      </c>
      <c r="DA50" s="28">
        <f>'District AT'!$R$15+'District AT'!$S$15</f>
        <v>0</v>
      </c>
      <c r="DB50" s="28">
        <f>'District AT'!$E$15</f>
        <v>0</v>
      </c>
      <c r="DC50" s="108">
        <f t="shared" si="30"/>
        <v>0</v>
      </c>
      <c r="DD50" s="28">
        <f>'District AT'!$X$15</f>
        <v>0</v>
      </c>
      <c r="DF50" s="28">
        <f>'District AT'!$D$16</f>
        <v>0</v>
      </c>
      <c r="DG50" s="108">
        <f t="shared" si="31"/>
        <v>0</v>
      </c>
      <c r="DH50" s="29" t="str">
        <f>IF('District AT'!$B$16="","",IF($DF50&gt;=$DG50,"Pass",IF($DF50&gt;=($DG50-'District AT'!$H$16-'District AT'!$I$16),"Pass With Exemption(s)","Fail")))</f>
        <v/>
      </c>
      <c r="DI50" s="28">
        <f>'District AT'!$F$16</f>
        <v>0</v>
      </c>
      <c r="DJ50" s="108">
        <f t="shared" si="32"/>
        <v>0</v>
      </c>
      <c r="DK50" s="108">
        <f t="shared" si="33"/>
        <v>0</v>
      </c>
      <c r="DL50" s="29" t="str">
        <f>IF('District AT'!$B$16="","",IF($DI50&gt;=$DJ50,"Pass",IF($DI50&gt;=($DJ50-(('District AT'!$H$16-'District AT'!$I$16)/$DK50)),"Pass With Exemption(s)","Fail")))</f>
        <v/>
      </c>
      <c r="DM50" s="28">
        <f>'District AT'!$H$16+'District AT'!$I$16</f>
        <v>0</v>
      </c>
      <c r="DN50" s="28">
        <f>'District AT'!$O$16</f>
        <v>0</v>
      </c>
      <c r="DO50" s="108">
        <f t="shared" si="34"/>
        <v>0</v>
      </c>
      <c r="DP50" s="29" t="str">
        <f>IF('District AT'!$B$16="","",IF($DN50&gt;=$DO50,"Pass",IF($DN50&gt;=($DO50-'District AT'!$R$16-'District AT'!$S$16),"Pass With Exemption(s)","Fail")))</f>
        <v/>
      </c>
      <c r="DQ50" s="28">
        <f>'District AT'!$P$16</f>
        <v>0</v>
      </c>
      <c r="DR50" s="108">
        <f t="shared" si="35"/>
        <v>0</v>
      </c>
      <c r="DS50" s="29" t="str">
        <f>IF('District AT'!$B$16="","",IF($DQ50&gt;=$DR50,"Pass",IF($DQ50&gt;=($DR50-(('District AT'!$R$16-'District AT'!$S$16)/$DV50)),"Pass With Exemption(s)","Fail")))</f>
        <v/>
      </c>
      <c r="DT50" s="28">
        <f>'District AT'!$R$16+'District AT'!$S$16</f>
        <v>0</v>
      </c>
      <c r="DU50" s="28">
        <f>'District AT'!$E$16</f>
        <v>0</v>
      </c>
      <c r="DV50" s="108">
        <f t="shared" si="36"/>
        <v>0</v>
      </c>
      <c r="DW50" s="28">
        <f>'District AT'!$X$16</f>
        <v>0</v>
      </c>
      <c r="DY50" s="28">
        <f>'District AT'!$D$17</f>
        <v>0</v>
      </c>
      <c r="DZ50" s="108">
        <f t="shared" si="37"/>
        <v>0</v>
      </c>
      <c r="EA50" s="29" t="str">
        <f>IF('District AT'!$B$17="","",IF($DY50&gt;=$DZ50,"Pass",IF($DY50&gt;=($DZ50-'District AT'!$H$17-'District AT'!$I$17),"Pass With Exemption(s)","Fail")))</f>
        <v/>
      </c>
      <c r="EB50" s="28">
        <f>'District AT'!$F$17</f>
        <v>0</v>
      </c>
      <c r="EC50" s="108">
        <f t="shared" si="38"/>
        <v>0</v>
      </c>
      <c r="ED50" s="108">
        <f t="shared" si="39"/>
        <v>0</v>
      </c>
      <c r="EE50" s="29" t="str">
        <f>IF('District AT'!$B$17="","",IF($EB50&gt;=$EC50,"Pass",IF($EB50&gt;=($EC50-(('District AT'!$H$17-'District AT'!$I$17)/$ED50)),"Pass With Exemption(s)","Fail")))</f>
        <v/>
      </c>
      <c r="EF50" s="28">
        <f>'District AT'!$H$17+'District AT'!$I$17</f>
        <v>0</v>
      </c>
      <c r="EG50" s="28">
        <f>'District AT'!$O$17</f>
        <v>0</v>
      </c>
      <c r="EH50" s="108">
        <f t="shared" si="40"/>
        <v>0</v>
      </c>
      <c r="EI50" s="29" t="str">
        <f>IF('District AT'!$B$17="","",IF($EG50&gt;=$EH50,"Pass",IF($EG50&gt;=($EH50-'District AT'!$R$17-'District AT'!$S$17),"Pass With Exemption(s)","Fail")))</f>
        <v/>
      </c>
      <c r="EJ50" s="28">
        <f>'District AT'!$P$17</f>
        <v>0</v>
      </c>
      <c r="EK50" s="108">
        <f t="shared" si="41"/>
        <v>0</v>
      </c>
      <c r="EL50" s="29" t="str">
        <f>IF('District AT'!$B$17="","",IF($EJ50&gt;=$EK50,"Pass",IF($EJ50&gt;=($EK50-(('District AT'!$R$17-'District AT'!$S$17)/$EO50)),"Pass With Exemption(s)","Fail")))</f>
        <v/>
      </c>
      <c r="EM50" s="28">
        <f>'District AT'!$R$17+'District AT'!$S$17</f>
        <v>0</v>
      </c>
      <c r="EN50" s="28">
        <f>'District AT'!$E$17</f>
        <v>0</v>
      </c>
      <c r="EO50" s="108">
        <f t="shared" si="42"/>
        <v>0</v>
      </c>
      <c r="EP50" s="28">
        <f>'District AT'!$X$17</f>
        <v>0</v>
      </c>
      <c r="ER50" s="28">
        <f>'District AT'!$D$18</f>
        <v>0</v>
      </c>
      <c r="ES50" s="108">
        <f t="shared" si="43"/>
        <v>0</v>
      </c>
      <c r="ET50" s="29" t="str">
        <f>IF('District AT'!$B$18="","",IF($ER50&gt;=$ES50,"Pass",IF($ER50&gt;=($ES50-'District AT'!$H$18-'District AT'!$I$18),"Pass With Exemption(s)","Fail")))</f>
        <v/>
      </c>
      <c r="EU50" s="28">
        <f>'District AT'!$F$18</f>
        <v>0</v>
      </c>
      <c r="EV50" s="108">
        <f t="shared" si="44"/>
        <v>0</v>
      </c>
      <c r="EW50" s="108">
        <f t="shared" si="45"/>
        <v>0</v>
      </c>
      <c r="EX50" s="29" t="str">
        <f>IF('District AT'!$B$18="","",IF($EU50&gt;=$EV50,"Pass",IF($EU50&gt;=($EV50-(('District AT'!$H$18-'District AT'!$I$18)/$EW50)),"Pass With Exemption(s)","Fail")))</f>
        <v/>
      </c>
      <c r="EY50" s="28">
        <f>'District AT'!$H$18+'District AT'!$I$18</f>
        <v>0</v>
      </c>
      <c r="EZ50" s="28">
        <f>'District AT'!$O$18</f>
        <v>0</v>
      </c>
      <c r="FA50" s="108">
        <f t="shared" si="46"/>
        <v>0</v>
      </c>
      <c r="FB50" s="29" t="str">
        <f>IF('District AT'!$B$18="","",IF($EZ50&gt;=$FA50,"Pass",IF($EZ50&gt;=($FA50-'District AT'!$R$18-'District AT'!$S$18),"Pass With Exemption(s)","Fail")))</f>
        <v/>
      </c>
      <c r="FC50" s="28">
        <f>'District AT'!$P$18</f>
        <v>0</v>
      </c>
      <c r="FD50" s="108">
        <f t="shared" si="47"/>
        <v>0</v>
      </c>
      <c r="FE50" s="29" t="str">
        <f>IF('District AT'!$B$18="","",IF($FC50&gt;=$FD50,"Pass",IF($FC50&gt;=($FD50-(('District AT'!$R$18-'District AT'!$S$18)/$FH50)),"Pass With Exemption(s)","Fail")))</f>
        <v/>
      </c>
      <c r="FF50" s="28">
        <f>'District AT'!$R$18+'District AT'!$S$18</f>
        <v>0</v>
      </c>
      <c r="FG50" s="28">
        <f>'District AT'!$E$18</f>
        <v>0</v>
      </c>
      <c r="FH50" s="108">
        <f t="shared" si="48"/>
        <v>0</v>
      </c>
      <c r="FI50" s="28">
        <f>'District AT'!$X$18</f>
        <v>0</v>
      </c>
      <c r="FK50" s="28">
        <f>'District AT'!$D$19</f>
        <v>0</v>
      </c>
      <c r="FL50" s="108">
        <f t="shared" si="49"/>
        <v>0</v>
      </c>
      <c r="FM50" s="29" t="str">
        <f>IF('District AT'!$B$19="","",IF($FK50&gt;=$FL50,"Pass",IF($FK50&gt;=($FL50-'District AT'!$H$19-'District AT'!$I$19),"Pass With Exemption(s)","Fail")))</f>
        <v/>
      </c>
      <c r="FN50" s="28">
        <f>'District AT'!$F$19</f>
        <v>0</v>
      </c>
      <c r="FO50" s="108">
        <f t="shared" si="50"/>
        <v>0</v>
      </c>
      <c r="FP50" s="108">
        <f t="shared" si="51"/>
        <v>0</v>
      </c>
      <c r="FQ50" s="29" t="str">
        <f>IF('District AT'!$B$19="","",IF($FN50&gt;=$FO50,"Pass",IF($FN50&gt;=($FO50-(('District AT'!$H$19-'District AT'!$I$19)/$FP50)),"Pass With Exemption(s)","Fail")))</f>
        <v/>
      </c>
      <c r="FR50" s="28">
        <f>'District AT'!$H$19+'District AT'!$I$19</f>
        <v>0</v>
      </c>
      <c r="FS50" s="28">
        <f>'District AT'!$O$19</f>
        <v>0</v>
      </c>
      <c r="FT50" s="108">
        <f t="shared" si="52"/>
        <v>0</v>
      </c>
      <c r="FU50" s="29" t="str">
        <f>IF('District AT'!$B$19="","",IF($FS50&gt;=$FT50,"Pass",IF($FS50&gt;=($FT50-'District AT'!$R$19-'District AT'!$S$19),"Pass With Exemption(s)","Fail")))</f>
        <v/>
      </c>
      <c r="FV50" s="28">
        <f>'District AT'!$P$19</f>
        <v>0</v>
      </c>
      <c r="FW50" s="108">
        <f t="shared" si="53"/>
        <v>0</v>
      </c>
      <c r="FX50" s="29" t="str">
        <f>IF('District AT'!$B$19="","",IF($FV50&gt;=$FW50,"Pass",IF($FV50&gt;=($FW50-(('District AT'!$R$19-'District AT'!$S$19)/$GA50)),"Pass With Exemption(s)","Fail")))</f>
        <v/>
      </c>
      <c r="FY50" s="28">
        <f>'District AT'!$R$19+'District AT'!$S$19</f>
        <v>0</v>
      </c>
      <c r="FZ50" s="28">
        <f>'District AT'!$E$19</f>
        <v>0</v>
      </c>
      <c r="GA50" s="108">
        <f t="shared" si="54"/>
        <v>0</v>
      </c>
      <c r="GB50" s="28">
        <f>'District AT'!$X$19</f>
        <v>0</v>
      </c>
      <c r="GD50" s="28">
        <f>'District AT'!$D$20</f>
        <v>0</v>
      </c>
      <c r="GE50" s="108">
        <f t="shared" si="55"/>
        <v>0</v>
      </c>
      <c r="GF50" s="29" t="str">
        <f>IF('District AT'!$B$20="","",IF($GD50&gt;=$GE50,"Pass",IF($GD50&gt;=($GE50-'District AT'!$H$20-'District AT'!$I$20),"Pass With Exemption(s)","Fail")))</f>
        <v/>
      </c>
      <c r="GG50" s="28">
        <f>'District AT'!$F$20</f>
        <v>0</v>
      </c>
      <c r="GH50" s="108">
        <f t="shared" si="56"/>
        <v>0</v>
      </c>
      <c r="GI50" s="108">
        <f t="shared" si="57"/>
        <v>0</v>
      </c>
      <c r="GJ50" s="29" t="str">
        <f>IF('District AT'!$B$20="","",IF($GG50&gt;=$GH50,"Pass",IF($GG50&gt;=($GH50-(('District AT'!$H$20-'District AT'!$I$20)/$GI50)),"Pass With Exemption(s)","Fail")))</f>
        <v/>
      </c>
      <c r="GK50" s="28">
        <f>'District AT'!$H$20+'District AT'!$I$20</f>
        <v>0</v>
      </c>
      <c r="GL50" s="28">
        <f>'District AT'!$O$20</f>
        <v>0</v>
      </c>
      <c r="GM50" s="108">
        <f t="shared" si="58"/>
        <v>0</v>
      </c>
      <c r="GN50" s="29" t="str">
        <f>IF('District AT'!$B$20="","",IF($GL50&gt;=$GM50,"Pass",IF($GL50&gt;=($GM50-'District AT'!$R$20-'District AT'!$S$20),"Pass With Exemption(s)","Fail")))</f>
        <v/>
      </c>
      <c r="GO50" s="28">
        <f>'District AT'!$P$20</f>
        <v>0</v>
      </c>
      <c r="GP50" s="108">
        <f t="shared" si="59"/>
        <v>0</v>
      </c>
      <c r="GQ50" s="29" t="str">
        <f>IF('District AT'!$B$20="","",IF($GO50&gt;=$GP50,"Pass",IF($GO50&gt;=($GP50-(('District AT'!$R$20-'District AT'!$S$20)/$GT50)),"Pass With Exemption(s)","Fail")))</f>
        <v/>
      </c>
      <c r="GR50" s="28">
        <f>'District AT'!$R$20+'District AT'!$S$20</f>
        <v>0</v>
      </c>
      <c r="GS50" s="28">
        <f>'District AT'!$E$20</f>
        <v>0</v>
      </c>
      <c r="GT50" s="108">
        <f t="shared" si="60"/>
        <v>0</v>
      </c>
      <c r="GU50" s="28">
        <f>'District AT'!$X$20</f>
        <v>0</v>
      </c>
      <c r="GW50" s="28">
        <f>'District AT'!$D$21</f>
        <v>0</v>
      </c>
      <c r="GX50" s="108">
        <f t="shared" si="61"/>
        <v>0</v>
      </c>
      <c r="GY50" s="29" t="str">
        <f>IF('District AT'!$B$21="","",IF($GW50&gt;=$GX50,"Pass",IF($GW50&gt;=($GX50-'District AT'!$H$21-'District AT'!$I$21),"Pass With Exemption(s)","Fail")))</f>
        <v/>
      </c>
      <c r="GZ50" s="28">
        <f>'District AT'!$F$21</f>
        <v>0</v>
      </c>
      <c r="HA50" s="108">
        <f t="shared" si="62"/>
        <v>0</v>
      </c>
      <c r="HB50" s="108">
        <f t="shared" si="90"/>
        <v>0</v>
      </c>
      <c r="HC50" s="29" t="str">
        <f>IF('District AT'!$B$21="","",IF($GZ50&gt;=$HA50,"Pass",IF($GZ50&gt;=($HA50-(('District AT'!$H$21-'District AT'!$I$21)/$HB50)),"Pass With Exemption(s)","Fail")))</f>
        <v/>
      </c>
      <c r="HD50" s="28">
        <f>'District AT'!$H$21+'District AT'!$I$21</f>
        <v>0</v>
      </c>
      <c r="HE50" s="28">
        <f>'District AT'!$O$21</f>
        <v>0</v>
      </c>
      <c r="HF50" s="108">
        <f t="shared" si="63"/>
        <v>0</v>
      </c>
      <c r="HG50" s="29" t="str">
        <f>IF('District AT'!$B$21="","",IF($HE50&gt;=$HF50,"Pass",IF($HE50&gt;=($HF50-'District AT'!$R$21-'District AT'!$S$21),"Pass With Exemption(s)","Fail")))</f>
        <v/>
      </c>
      <c r="HH50" s="28">
        <f>'District AT'!$P$21</f>
        <v>0</v>
      </c>
      <c r="HI50" s="108">
        <f t="shared" si="64"/>
        <v>0</v>
      </c>
      <c r="HJ50" s="29" t="str">
        <f>IF('District AT'!$B$21="","",IF($HH50&gt;=$HI50,"Pass",IF($HH50&gt;=($HI50-(('District AT'!$R$21-'District AT'!$S$21)/$HM50)),"Pass With Exemption(s)","Fail")))</f>
        <v/>
      </c>
      <c r="HK50" s="28">
        <f>'District AT'!$R$21+'District AT'!$S$21</f>
        <v>0</v>
      </c>
      <c r="HL50" s="28">
        <f>'District AT'!$E$21</f>
        <v>0</v>
      </c>
      <c r="HM50" s="108">
        <f t="shared" si="65"/>
        <v>0</v>
      </c>
      <c r="HN50" s="28">
        <f>'District AT'!$X$21</f>
        <v>0</v>
      </c>
      <c r="HP50" s="28">
        <f>'District AT'!$D$22</f>
        <v>0</v>
      </c>
      <c r="HQ50" s="108">
        <f t="shared" si="66"/>
        <v>0</v>
      </c>
      <c r="HR50" s="29" t="str">
        <f>IF('District AT'!$B$22="","",IF($HP50&gt;=$HQ50,"Pass",IF($HP50&gt;=($HQ50-'District AT'!$H$22-'District AT'!$I$22),"Pass With Exemption(s)","Fail")))</f>
        <v/>
      </c>
      <c r="HS50" s="28">
        <f>'District AT'!$F$22</f>
        <v>0</v>
      </c>
      <c r="HT50" s="108">
        <f t="shared" si="67"/>
        <v>0</v>
      </c>
      <c r="HU50" s="108">
        <f t="shared" si="68"/>
        <v>0</v>
      </c>
      <c r="HV50" s="29" t="str">
        <f>IF('District AT'!$B$22="","",IF($HS50&gt;=$HT50,"Pass",IF($HS50&gt;=($HT50-(('District AT'!$H$22-'District AT'!$I$22)/$HU50)),"Pass With Exemption(s)","Fail")))</f>
        <v/>
      </c>
      <c r="HW50" s="28">
        <f>'District AT'!$H$22+'District AT'!$I$22</f>
        <v>0</v>
      </c>
      <c r="HX50" s="28">
        <f>'District AT'!$O$22</f>
        <v>0</v>
      </c>
      <c r="HY50" s="108">
        <f t="shared" si="69"/>
        <v>0</v>
      </c>
      <c r="HZ50" s="29" t="str">
        <f>IF('District AT'!$B$22="","",IF($HX50&gt;=$HY50,"Pass",IF($HX50&gt;=($HY50-'District AT'!$R$22-'District AT'!$S$22),"Pass With Exemption(s)","Fail")))</f>
        <v/>
      </c>
      <c r="IA50" s="28">
        <f>'District AT'!$P$22</f>
        <v>0</v>
      </c>
      <c r="IB50" s="108">
        <f t="shared" si="70"/>
        <v>0</v>
      </c>
      <c r="IC50" s="29" t="str">
        <f>IF('District AT'!$B$22="","",IF($IA50&gt;=$IB50,"Pass",IF($IA50&gt;=($IB50-(('District AT'!$R$22-'District AT'!$S$22)/$IF50)),"Pass With Exemption(s)","Fail")))</f>
        <v/>
      </c>
      <c r="ID50" s="28">
        <f>'District AT'!$R$22+'District AT'!$S$22</f>
        <v>0</v>
      </c>
      <c r="IE50" s="28">
        <f>'District AT'!$E$22</f>
        <v>0</v>
      </c>
      <c r="IF50" s="108">
        <f t="shared" si="71"/>
        <v>0</v>
      </c>
      <c r="IG50" s="28">
        <f>'District AT'!$X$22</f>
        <v>0</v>
      </c>
      <c r="II50" s="28">
        <f>'District AT'!$D$23</f>
        <v>0</v>
      </c>
      <c r="IJ50" s="108">
        <f t="shared" si="72"/>
        <v>0</v>
      </c>
      <c r="IK50" s="29" t="str">
        <f>IF('District AT'!$B$23="","",IF($II50&gt;=$IJ50,"Pass",IF($II50&gt;=($IJ50-'District AT'!$H$23-'District AT'!$I$23),"Pass With Exemption(s)","Fail")))</f>
        <v/>
      </c>
      <c r="IL50" s="28">
        <f>'District AT'!$F$23</f>
        <v>0</v>
      </c>
      <c r="IM50" s="108">
        <f t="shared" si="73"/>
        <v>0</v>
      </c>
      <c r="IN50" s="108">
        <f t="shared" si="74"/>
        <v>0</v>
      </c>
      <c r="IO50" s="29" t="str">
        <f>IF('District AT'!$B$23="","",IF($IL50&gt;=$IM50,"Pass",IF($IL50&gt;=($IM50-(('District AT'!$H$23-'District AT'!$I$23)/$IN50)),"Pass With Exemption(s)","Fail")))</f>
        <v/>
      </c>
      <c r="IP50" s="28">
        <f>'District AT'!$H$23+'District AT'!$I$23</f>
        <v>0</v>
      </c>
      <c r="IQ50" s="28">
        <f>'District AT'!$O$23</f>
        <v>0</v>
      </c>
      <c r="IR50" s="108">
        <f t="shared" si="75"/>
        <v>0</v>
      </c>
      <c r="IS50" s="29" t="str">
        <f>IF('District AT'!$B$23="","",IF($IQ50&gt;=$IR50,"Pass",IF($IQ50&gt;=($IR50-'District AT'!$R$23-'District AT'!$S$23),"Pass With Exemption(s)","Fail")))</f>
        <v/>
      </c>
      <c r="IT50" s="28">
        <f>'District AT'!$P$23</f>
        <v>0</v>
      </c>
      <c r="IU50" s="108">
        <f t="shared" si="76"/>
        <v>0</v>
      </c>
      <c r="IV50" s="29" t="str">
        <f>IF('District AT'!$B$23="","",IF($IT50&gt;=$IU50,"Pass",IF($IT50&gt;=($IU50-(('District AT'!$R$23-'District AT'!$S$23)/$IY50)),"Pass With Exemption(s)","Fail")))</f>
        <v/>
      </c>
      <c r="IW50" s="28">
        <f>'District AT'!$R$23+'District AT'!$S$23</f>
        <v>0</v>
      </c>
      <c r="IX50" s="28">
        <f>'District AT'!$E$23</f>
        <v>0</v>
      </c>
      <c r="IY50" s="108">
        <f t="shared" si="77"/>
        <v>0</v>
      </c>
      <c r="IZ50" s="28">
        <f>'District AT'!$X$23</f>
        <v>0</v>
      </c>
      <c r="JB50" s="28">
        <f>'District AT'!$D$24</f>
        <v>0</v>
      </c>
      <c r="JC50" s="108">
        <f t="shared" si="78"/>
        <v>0</v>
      </c>
      <c r="JD50" s="29" t="str">
        <f>IF('District AT'!$B$24="","",IF($JB50&gt;=$JC50,"Pass",IF($JB50&gt;=($JB50-'District AT'!$H$24-'District AT'!$I$24),"Pass With Exemption(s)","Fail")))</f>
        <v/>
      </c>
      <c r="JE50" s="28">
        <f>'District AT'!$F$24</f>
        <v>0</v>
      </c>
      <c r="JF50" s="108">
        <f t="shared" si="79"/>
        <v>0</v>
      </c>
      <c r="JG50" s="108">
        <f t="shared" si="80"/>
        <v>0</v>
      </c>
      <c r="JH50" s="29" t="str">
        <f>IF('District AT'!$B$24="","",IF($JE50&gt;=$JF50,"Pass",IF($JE50&gt;=($JF50-(('District AT'!$H$24-'District AT'!$I$24)/$JG50)),"Pass With Exemption(s)","Fail")))</f>
        <v/>
      </c>
      <c r="JI50" s="28">
        <f>'District AT'!$H$24+'District AT'!$I$24</f>
        <v>0</v>
      </c>
      <c r="JJ50" s="28">
        <f>'District AT'!$O$24</f>
        <v>0</v>
      </c>
      <c r="JK50" s="108">
        <f t="shared" si="81"/>
        <v>0</v>
      </c>
      <c r="JL50" s="29" t="str">
        <f>IF('District AT'!$B$24="","",IF($JJ50&gt;=$JK50,"Pass",IF($JJ50&gt;=($JK50-'District AT'!$R$24-'District AT'!$S$24),"Pass With Exemption(s)","Fail")))</f>
        <v/>
      </c>
      <c r="JM50" s="28">
        <f>'District AT'!$P$24</f>
        <v>0</v>
      </c>
      <c r="JN50" s="108">
        <f t="shared" si="82"/>
        <v>0</v>
      </c>
      <c r="JO50" s="29" t="str">
        <f>IF('District AT'!$B$24="","",IF($JM50&gt;=$JN50,"Pass",IF($JM50&gt;=($JN50-(('District AT'!$R$24-'District AT'!$S$24)/$JR50)),"Pass With Exemption(s)","Fail")))</f>
        <v/>
      </c>
      <c r="JP50" s="28">
        <f>'District AT'!$R$24+'District AT'!$S$24</f>
        <v>0</v>
      </c>
      <c r="JQ50" s="28">
        <f>'District AT'!$E$24</f>
        <v>0</v>
      </c>
      <c r="JR50" s="108">
        <f t="shared" si="83"/>
        <v>0</v>
      </c>
      <c r="JS50" s="28">
        <f>'District AT'!$X$24</f>
        <v>0</v>
      </c>
      <c r="JU50" s="28">
        <f>'District AT'!$D$25</f>
        <v>0</v>
      </c>
      <c r="JV50" s="108">
        <f t="shared" si="84"/>
        <v>0</v>
      </c>
      <c r="JW50" s="29" t="str">
        <f>IF('District AT'!$B$25="","",IF($JU50&gt;=$JV50,"Pass",IF($JU50&gt;=($JV50-'District AT'!$H$25-'District AT'!$I$25),"Pass With Exemption(s)","Fail")))</f>
        <v/>
      </c>
      <c r="JX50" s="28">
        <f>'District AT'!$F$25</f>
        <v>0</v>
      </c>
      <c r="JY50" s="108">
        <f t="shared" si="85"/>
        <v>0</v>
      </c>
      <c r="JZ50" s="108">
        <f t="shared" si="86"/>
        <v>0</v>
      </c>
      <c r="KA50" s="29" t="str">
        <f>IF('District AT'!$B$25="","",IF($JX50&gt;=$JY50,"Pass",IF($JX50&gt;=($JY50-(('District AT'!$H$25-'District AT'!$I$25)/$JZ50)),"Pass With Exemption(s)","Fail")))</f>
        <v/>
      </c>
      <c r="KB50" s="28">
        <f>'District AT'!$H$25+'District AT'!$I$25</f>
        <v>0</v>
      </c>
      <c r="KC50" s="28">
        <f>'District AT'!$O$25</f>
        <v>0</v>
      </c>
      <c r="KD50" s="108">
        <f t="shared" si="87"/>
        <v>0</v>
      </c>
      <c r="KE50" s="29" t="str">
        <f>IF('District AT'!$B$25="","",IF($KC50&gt;=$KD50,"Pass",IF($KC50&gt;=($KD50-'District AT'!$R$25-'District AT'!$S$25),"Pass With Exemption(s)","Fail")))</f>
        <v/>
      </c>
      <c r="KF50" s="28">
        <f>'District AT'!$P$25</f>
        <v>0</v>
      </c>
      <c r="KG50" s="108">
        <f t="shared" si="88"/>
        <v>0</v>
      </c>
      <c r="KH50" s="29" t="str">
        <f>IF('District AT'!$B$25="","",IF($KF50&gt;=$KG50,"Pass",IF($KF50&gt;=($KG50-(('District AT'!$R$25-'District AT'!$S$25)/$KK50)),"Pass With Exemption(s)","Fail")))</f>
        <v/>
      </c>
      <c r="KI50" s="28">
        <f>'District AT'!$R$25+'District AT'!$S$25</f>
        <v>0</v>
      </c>
      <c r="KJ50" s="28">
        <f>'District AT'!$E$25</f>
        <v>0</v>
      </c>
      <c r="KK50" s="108">
        <f t="shared" si="89"/>
        <v>0</v>
      </c>
      <c r="KL50" s="28">
        <f>'District AT'!$X$25</f>
        <v>0</v>
      </c>
    </row>
    <row r="51" spans="1:298" x14ac:dyDescent="0.3">
      <c r="A51" s="30">
        <f>'District AU'!$B$3</f>
        <v>0</v>
      </c>
      <c r="B51" s="28">
        <f>'District AU'!$D$10</f>
        <v>0</v>
      </c>
      <c r="C51" s="29" t="str">
        <f>IF('District AU'!$B$10="","",IF('District AU'!$H$10&gt;0,"Pass With Exemption(s)","Pass"))</f>
        <v/>
      </c>
      <c r="D51" s="28">
        <f>'District AU'!$F$10</f>
        <v>0</v>
      </c>
      <c r="E51" s="29" t="str">
        <f>IF('District AU'!$B$10="","",IF('District AU'!$H$10&gt;0,"Pass With Exemption(s)","Pass"))</f>
        <v/>
      </c>
      <c r="F51" s="28">
        <f>'District AU'!$H$10+'District AU'!$I$10</f>
        <v>0</v>
      </c>
      <c r="G51" s="28">
        <f>'District AU'!$O$10</f>
        <v>0</v>
      </c>
      <c r="H51" s="29" t="str">
        <f>IF('District AU'!$B$10="","",IF('District AU'!$R$10&gt;0,"Pass With Exemption(s)","Pass"))</f>
        <v/>
      </c>
      <c r="I51" s="28">
        <f>'District AU'!$P$10</f>
        <v>0</v>
      </c>
      <c r="J51" s="29" t="str">
        <f>IF('District AU'!$B$10="","",IF('District AU'!$R$10&gt;0,"Pass With Exemption(s)","Pass"))</f>
        <v/>
      </c>
      <c r="K51" s="28">
        <f>'District AU'!$R$10+'District AU'!$S$10</f>
        <v>0</v>
      </c>
      <c r="L51" s="28">
        <f>'District AU'!$E$10</f>
        <v>0</v>
      </c>
      <c r="M51" s="28">
        <f>'District AU'!$X$10</f>
        <v>0</v>
      </c>
      <c r="O51" s="28">
        <f>'District AU'!$D$11</f>
        <v>0</v>
      </c>
      <c r="P51" s="108">
        <f t="shared" si="1"/>
        <v>0</v>
      </c>
      <c r="Q51" s="29" t="str">
        <f>IF('District AU'!$B$11="","",IF($O51&gt;=$P51,"Pass",IF($O51&gt;=($P51-'District AU'!$H$11-'District AU'!$I$11),"Pass With Exemption(s)","Fail")))</f>
        <v/>
      </c>
      <c r="R51" s="28">
        <f>'District AU'!$F$11</f>
        <v>0</v>
      </c>
      <c r="S51" s="108">
        <f t="shared" si="2"/>
        <v>0</v>
      </c>
      <c r="T51" s="108">
        <f t="shared" si="3"/>
        <v>0</v>
      </c>
      <c r="U51" s="29" t="str">
        <f>IF('District AU'!$B$11="","",IF($R51&gt;=$S51,"Pass",IF($R51&gt;=($S51-(('District AU'!$H$11-'District AU'!$I$11)/$T51)),"Pass With Exemption(s)","Fail")))</f>
        <v/>
      </c>
      <c r="V51" s="28">
        <f>'District AU'!$H$11+'District AU'!$I$11</f>
        <v>0</v>
      </c>
      <c r="W51" s="28">
        <f>'District AU'!$O$11</f>
        <v>0</v>
      </c>
      <c r="X51" s="108">
        <f t="shared" si="4"/>
        <v>0</v>
      </c>
      <c r="Y51" s="29" t="str">
        <f>IF('District AU'!$B$11="","",IF($W51&gt;=$X51,"Pass",IF($W51&gt;=($X51-'District AU'!$R$11-'District AU'!$S$11),"Pass With Exemption(s)","Fail")))</f>
        <v/>
      </c>
      <c r="Z51" s="28">
        <f>'District AU'!$P$11</f>
        <v>0</v>
      </c>
      <c r="AA51" s="108">
        <f t="shared" si="5"/>
        <v>0</v>
      </c>
      <c r="AB51" s="29" t="str">
        <f>IF('District AU'!$B$11="","",IF($Z51&gt;=$AA51,"Pass",IF($Z51&gt;=($AA51-(('District AU'!$R$11-'District AU'!$S$11)/$AE51)),"Pass With Exemption(s)","Fail")))</f>
        <v/>
      </c>
      <c r="AC51" s="28">
        <f>'District AU'!$R$11+'District AU'!$S$11</f>
        <v>0</v>
      </c>
      <c r="AD51" s="28">
        <f>'District AU'!$E$11</f>
        <v>0</v>
      </c>
      <c r="AE51" s="108">
        <f t="shared" si="6"/>
        <v>0</v>
      </c>
      <c r="AF51" s="28">
        <f>'District AU'!$X$11</f>
        <v>0</v>
      </c>
      <c r="AH51" s="28">
        <f>'District AU'!$D$12</f>
        <v>0</v>
      </c>
      <c r="AI51" s="108">
        <f t="shared" si="7"/>
        <v>0</v>
      </c>
      <c r="AJ51" s="29" t="str">
        <f>IF('District AU'!$B$12="","",IF($AH51&gt;=$AI51,"Pass",IF($AH51&gt;=($AI51-'District AU'!$H$12-'District AU'!$I$12),"Pass With Exemption(s)","Fail")))</f>
        <v/>
      </c>
      <c r="AK51" s="28">
        <f>'District AU'!$F$12</f>
        <v>0</v>
      </c>
      <c r="AL51" s="108">
        <f t="shared" si="8"/>
        <v>0</v>
      </c>
      <c r="AM51" s="108">
        <f t="shared" si="9"/>
        <v>0</v>
      </c>
      <c r="AN51" s="29" t="str">
        <f>IF('District AU'!$B$12="","",IF($AK51&gt;=$AL51,"Pass",IF($AK51&gt;=($AL51-(('District AU'!$H$12-'District AU'!$I$12)/$AM51)),"Pass With Exemption(s)","Fail")))</f>
        <v/>
      </c>
      <c r="AO51" s="28">
        <f>'District AU'!$H$12+'District AU'!$I$12</f>
        <v>0</v>
      </c>
      <c r="AP51" s="28">
        <f>'District AU'!$O$12</f>
        <v>0</v>
      </c>
      <c r="AQ51" s="108">
        <f t="shared" si="10"/>
        <v>0</v>
      </c>
      <c r="AR51" s="29" t="str">
        <f>IF('District AU'!$B$12="","",IF($AP51&gt;=$AQ51,"Pass",IF($AP51&gt;=($AQ51-'District AU'!$R$12-'District AU'!$S$12),"Pass With Exemption(s)","Fail")))</f>
        <v/>
      </c>
      <c r="AS51" s="28">
        <f>'District AU'!$P$12</f>
        <v>0</v>
      </c>
      <c r="AT51" s="108">
        <f t="shared" si="11"/>
        <v>0</v>
      </c>
      <c r="AU51" s="29" t="str">
        <f>IF('District AU'!$B$12="","",IF($AS51&gt;=$AT51,"Pass",IF($AS51&gt;=($AT51-(('District AU'!$R$12-'District AU'!$S$12)/$AX51)),"Pass With Exemption(s)","Fail")))</f>
        <v/>
      </c>
      <c r="AV51" s="28">
        <f>'District AU'!$R$12+'District AU'!$S$12</f>
        <v>0</v>
      </c>
      <c r="AW51" s="28">
        <f>'District AU'!$E$12</f>
        <v>0</v>
      </c>
      <c r="AX51" s="108">
        <f t="shared" si="12"/>
        <v>0</v>
      </c>
      <c r="AY51" s="28">
        <f>'District AU'!$X$12</f>
        <v>0</v>
      </c>
      <c r="BA51" s="28">
        <f>'District AU'!$D$13</f>
        <v>0</v>
      </c>
      <c r="BB51" s="108">
        <f t="shared" si="13"/>
        <v>0</v>
      </c>
      <c r="BC51" s="29" t="str">
        <f>IF('District AU'!$B$13="","",IF($BA51&gt;=$BB51,"Pass",IF($BA51&gt;=($BB51-'District AU'!$H$13-'District AU'!$I$13),"Pass With Exemption(s)","Fail")))</f>
        <v/>
      </c>
      <c r="BD51" s="28">
        <f>'District AU'!$F$13</f>
        <v>0</v>
      </c>
      <c r="BE51" s="108">
        <f t="shared" si="14"/>
        <v>0</v>
      </c>
      <c r="BF51" s="108">
        <f t="shared" si="15"/>
        <v>0</v>
      </c>
      <c r="BG51" s="29" t="str">
        <f>IF('District AU'!$B$13="","",IF($BD51&gt;=$BE51,"Pass",IF($BD51&gt;=($BE51-(('District AU'!$H$13-'District AU'!$I$13)/$BF51)),"Pass With Exemption(s)","Fail")))</f>
        <v/>
      </c>
      <c r="BH51" s="28">
        <f>'District AU'!$H$13+'District AU'!$I$13</f>
        <v>0</v>
      </c>
      <c r="BI51" s="28">
        <f>'District AU'!$O$13</f>
        <v>0</v>
      </c>
      <c r="BJ51" s="108">
        <f t="shared" si="16"/>
        <v>0</v>
      </c>
      <c r="BK51" s="29" t="str">
        <f>IF('District AU'!$B$13="","",IF($BI51&gt;=$BJ51,"Pass",IF($BI51&gt;=($BJ51-'District AU'!$R$13-'District AU'!$S$13),"Pass With Exemption(s)","Fail")))</f>
        <v/>
      </c>
      <c r="BL51" s="28">
        <f>'District AU'!$P$13</f>
        <v>0</v>
      </c>
      <c r="BM51" s="108">
        <f t="shared" si="17"/>
        <v>0</v>
      </c>
      <c r="BN51" s="29" t="str">
        <f>IF('District AU'!$B$13="","",IF($BL51&gt;=$BM51,"Pass",IF($BL51&gt;=($BM51-(('District AU'!$R$13-'District AU'!$S$13)/$BQ51)),"Pass With Exemption(s)","Fail")))</f>
        <v/>
      </c>
      <c r="BO51" s="28">
        <f>'District AU'!$R$13+'District AU'!$S$13</f>
        <v>0</v>
      </c>
      <c r="BP51" s="28">
        <f>'District AU'!$E$13</f>
        <v>0</v>
      </c>
      <c r="BQ51" s="108">
        <f t="shared" si="18"/>
        <v>0</v>
      </c>
      <c r="BR51" s="28">
        <f>'District AU'!$X$13</f>
        <v>0</v>
      </c>
      <c r="BT51" s="28">
        <f>'District AU'!$D$14</f>
        <v>0</v>
      </c>
      <c r="BU51" s="108">
        <f t="shared" si="19"/>
        <v>0</v>
      </c>
      <c r="BV51" s="29" t="str">
        <f>IF('District AU'!$B$14="","",IF($BT51&gt;=$BU51,"Pass",IF($BT51&gt;=($BU51-'District AU'!$H$14-'District AU'!$I$14),"Pass With Exemption(s)","Fail")))</f>
        <v/>
      </c>
      <c r="BW51" s="28">
        <f>'District AU'!$F$14</f>
        <v>0</v>
      </c>
      <c r="BX51" s="108">
        <f t="shared" si="20"/>
        <v>0</v>
      </c>
      <c r="BY51" s="108">
        <f t="shared" si="21"/>
        <v>0</v>
      </c>
      <c r="BZ51" s="29" t="str">
        <f>IF('District AU'!$B$14="","",IF($BW51&gt;=$BX51,"Pass",IF($BW51&gt;=($BX51-(('District AU'!$H$14-'District AU'!$I$14)/$BY51)),"Pass With Exemption(s)","Fail")))</f>
        <v/>
      </c>
      <c r="CA51" s="28">
        <f>'District AU'!$H$14+'District AU'!$I$14</f>
        <v>0</v>
      </c>
      <c r="CB51" s="28">
        <f>'District AU'!$O$14</f>
        <v>0</v>
      </c>
      <c r="CC51" s="108">
        <f t="shared" si="22"/>
        <v>0</v>
      </c>
      <c r="CD51" s="29" t="str">
        <f>IF('District AU'!$B$14="","",IF($CB51&gt;=$CC51,"Pass",IF($CB51&gt;=($CC51-'District AU'!$R$14-'District AU'!$S$14),"Pass With Exemption(s)","Fail")))</f>
        <v/>
      </c>
      <c r="CE51" s="28">
        <f>'District AU'!$P$14</f>
        <v>0</v>
      </c>
      <c r="CF51" s="108">
        <f t="shared" si="23"/>
        <v>0</v>
      </c>
      <c r="CG51" s="29" t="str">
        <f>IF('District AU'!$B$14="","",IF($CE51&gt;=$CF51,"Pass",IF($CE51&gt;=($CF51-(('District AU'!$R$14-'District AU'!$S$14)/$CJ51)),"Pass With Exemption(s)","Fail")))</f>
        <v/>
      </c>
      <c r="CH51" s="28">
        <f>'District AU'!$R$14+'District AU'!$S$14</f>
        <v>0</v>
      </c>
      <c r="CI51" s="28">
        <f>'District AU'!$E$14</f>
        <v>0</v>
      </c>
      <c r="CJ51" s="108">
        <f t="shared" si="24"/>
        <v>0</v>
      </c>
      <c r="CK51" s="28">
        <f>'District AU'!$X$14</f>
        <v>0</v>
      </c>
      <c r="CM51" s="28">
        <f>'District AU'!$D$15</f>
        <v>0</v>
      </c>
      <c r="CN51" s="108">
        <f t="shared" si="25"/>
        <v>0</v>
      </c>
      <c r="CO51" s="29" t="str">
        <f>IF('District AU'!$B$15="","",IF($CM51&gt;=$CN51,"Pass",IF($CM51&gt;=($CN51-'District AU'!$H$15-'District AU'!$I$15),"Pass With Exemption(s)","Fail")))</f>
        <v/>
      </c>
      <c r="CP51" s="28">
        <f>'District AU'!$F$15</f>
        <v>0</v>
      </c>
      <c r="CQ51" s="108">
        <f t="shared" si="26"/>
        <v>0</v>
      </c>
      <c r="CR51" s="108">
        <f t="shared" si="27"/>
        <v>0</v>
      </c>
      <c r="CS51" s="29" t="str">
        <f>IF('District AU'!$B$15="","",IF($CP51&gt;=$CQ51,"Pass",IF($CP51&gt;=($CQ51-(('District AU'!$H$15-'District AU'!$I$15)/$CR51)),"Pass With Exemption(s)","Fail")))</f>
        <v/>
      </c>
      <c r="CT51" s="28">
        <f>'District AU'!$H$15+'District AU'!$I$15</f>
        <v>0</v>
      </c>
      <c r="CU51" s="28">
        <f>'District AU'!$O$15</f>
        <v>0</v>
      </c>
      <c r="CV51" s="108">
        <f t="shared" si="28"/>
        <v>0</v>
      </c>
      <c r="CW51" s="29" t="str">
        <f>IF('District AU'!$B$15="","",IF($CU51&gt;=$CV51,"Pass",IF($CU51&gt;=($CV51-'District AU'!$R$15-'District AU'!$S$15),"Pass With Exemption(s)","Fail")))</f>
        <v/>
      </c>
      <c r="CX51" s="28">
        <f>'District AU'!$P$15</f>
        <v>0</v>
      </c>
      <c r="CY51" s="108">
        <f t="shared" si="29"/>
        <v>0</v>
      </c>
      <c r="CZ51" s="29" t="str">
        <f>IF('District AU'!$B$15="","",IF($CX51&gt;=$CY51,"Pass",IF($CX51&gt;=($CY51-(('District AU'!$R$15-'District AU'!$S$15)/$DC51)),"Pass With Exemption(s)","Fail")))</f>
        <v/>
      </c>
      <c r="DA51" s="28">
        <f>'District AU'!$R$15+'District AU'!$S$15</f>
        <v>0</v>
      </c>
      <c r="DB51" s="28">
        <f>'District AU'!$E$15</f>
        <v>0</v>
      </c>
      <c r="DC51" s="108">
        <f t="shared" si="30"/>
        <v>0</v>
      </c>
      <c r="DD51" s="28">
        <f>'District AU'!$X$15</f>
        <v>0</v>
      </c>
      <c r="DF51" s="28">
        <f>'District AU'!$D$16</f>
        <v>0</v>
      </c>
      <c r="DG51" s="108">
        <f t="shared" si="31"/>
        <v>0</v>
      </c>
      <c r="DH51" s="29" t="str">
        <f>IF('District AU'!$B$16="","",IF($DF51&gt;=$DG51,"Pass",IF($DF51&gt;=($DG51-'District AU'!$H$16-'District AU'!$I$16),"Pass With Exemption(s)","Fail")))</f>
        <v/>
      </c>
      <c r="DI51" s="28">
        <f>'District AU'!$F$16</f>
        <v>0</v>
      </c>
      <c r="DJ51" s="108">
        <f t="shared" si="32"/>
        <v>0</v>
      </c>
      <c r="DK51" s="108">
        <f t="shared" si="33"/>
        <v>0</v>
      </c>
      <c r="DL51" s="29" t="str">
        <f>IF('District AU'!$B$16="","",IF($DI51&gt;=$DJ51,"Pass",IF($DI51&gt;=($DJ51-(('District AU'!$H$16-'District AU'!$I$16)/$DK51)),"Pass With Exemption(s)","Fail")))</f>
        <v/>
      </c>
      <c r="DM51" s="28">
        <f>'District AU'!$H$16+'District AU'!$I$16</f>
        <v>0</v>
      </c>
      <c r="DN51" s="28">
        <f>'District AU'!$O$16</f>
        <v>0</v>
      </c>
      <c r="DO51" s="108">
        <f t="shared" si="34"/>
        <v>0</v>
      </c>
      <c r="DP51" s="29" t="str">
        <f>IF('District AU'!$B$16="","",IF($DN51&gt;=$DO51,"Pass",IF($DN51&gt;=($DO51-'District AU'!$R$16-'District AU'!$S$16),"Pass With Exemption(s)","Fail")))</f>
        <v/>
      </c>
      <c r="DQ51" s="28">
        <f>'District AU'!$P$16</f>
        <v>0</v>
      </c>
      <c r="DR51" s="108">
        <f t="shared" si="35"/>
        <v>0</v>
      </c>
      <c r="DS51" s="29" t="str">
        <f>IF('District AU'!$B$16="","",IF($DQ51&gt;=$DR51,"Pass",IF($DQ51&gt;=($DR51-(('District AU'!$R$16-'District AU'!$S$16)/$DV51)),"Pass With Exemption(s)","Fail")))</f>
        <v/>
      </c>
      <c r="DT51" s="28">
        <f>'District AU'!$R$16+'District AU'!$S$16</f>
        <v>0</v>
      </c>
      <c r="DU51" s="28">
        <f>'District AU'!$E$16</f>
        <v>0</v>
      </c>
      <c r="DV51" s="108">
        <f t="shared" si="36"/>
        <v>0</v>
      </c>
      <c r="DW51" s="28">
        <f>'District AU'!$X$16</f>
        <v>0</v>
      </c>
      <c r="DY51" s="28">
        <f>'District AU'!$D$17</f>
        <v>0</v>
      </c>
      <c r="DZ51" s="108">
        <f t="shared" si="37"/>
        <v>0</v>
      </c>
      <c r="EA51" s="29" t="str">
        <f>IF('District AU'!$B$17="","",IF($DY51&gt;=$DZ51,"Pass",IF($DY51&gt;=($DZ51-'District AU'!$H$17-'District AU'!$I$17),"Pass With Exemption(s)","Fail")))</f>
        <v/>
      </c>
      <c r="EB51" s="28">
        <f>'District AU'!$F$17</f>
        <v>0</v>
      </c>
      <c r="EC51" s="108">
        <f t="shared" si="38"/>
        <v>0</v>
      </c>
      <c r="ED51" s="108">
        <f t="shared" si="39"/>
        <v>0</v>
      </c>
      <c r="EE51" s="29" t="str">
        <f>IF('District AU'!$B$17="","",IF($EB51&gt;=$EC51,"Pass",IF($EB51&gt;=($EC51-(('District AU'!$H$17-'District AU'!$I$17)/$ED51)),"Pass With Exemption(s)","Fail")))</f>
        <v/>
      </c>
      <c r="EF51" s="28">
        <f>'District AU'!$H$17+'District AU'!$I$17</f>
        <v>0</v>
      </c>
      <c r="EG51" s="28">
        <f>'District AU'!$O$17</f>
        <v>0</v>
      </c>
      <c r="EH51" s="108">
        <f t="shared" si="40"/>
        <v>0</v>
      </c>
      <c r="EI51" s="29" t="str">
        <f>IF('District AU'!$B$17="","",IF($EG51&gt;=$EH51,"Pass",IF($EG51&gt;=($EH51-'District AU'!$R$17-'District AU'!$S$17),"Pass With Exemption(s)","Fail")))</f>
        <v/>
      </c>
      <c r="EJ51" s="28">
        <f>'District AU'!$P$17</f>
        <v>0</v>
      </c>
      <c r="EK51" s="108">
        <f t="shared" si="41"/>
        <v>0</v>
      </c>
      <c r="EL51" s="29" t="str">
        <f>IF('District AU'!$B$17="","",IF($EJ51&gt;=$EK51,"Pass",IF($EJ51&gt;=($EK51-(('District AU'!$R$17-'District AU'!$S$17)/$EO51)),"Pass With Exemption(s)","Fail")))</f>
        <v/>
      </c>
      <c r="EM51" s="28">
        <f>'District AU'!$R$17+'District AU'!$S$17</f>
        <v>0</v>
      </c>
      <c r="EN51" s="28">
        <f>'District AU'!$E$17</f>
        <v>0</v>
      </c>
      <c r="EO51" s="108">
        <f t="shared" si="42"/>
        <v>0</v>
      </c>
      <c r="EP51" s="28">
        <f>'District AU'!$X$17</f>
        <v>0</v>
      </c>
      <c r="ER51" s="28">
        <f>'District AU'!$D$18</f>
        <v>0</v>
      </c>
      <c r="ES51" s="108">
        <f t="shared" si="43"/>
        <v>0</v>
      </c>
      <c r="ET51" s="29" t="str">
        <f>IF('District AU'!$B$18="","",IF($ER51&gt;=$ES51,"Pass",IF($ER51&gt;=($ES51-'District AU'!$H$18-'District AU'!$I$18),"Pass With Exemption(s)","Fail")))</f>
        <v/>
      </c>
      <c r="EU51" s="28">
        <f>'District AU'!$F$18</f>
        <v>0</v>
      </c>
      <c r="EV51" s="108">
        <f t="shared" si="44"/>
        <v>0</v>
      </c>
      <c r="EW51" s="108">
        <f t="shared" si="45"/>
        <v>0</v>
      </c>
      <c r="EX51" s="29" t="str">
        <f>IF('District AU'!$B$18="","",IF($EU51&gt;=$EV51,"Pass",IF($EU51&gt;=($EV51-(('District AU'!$H$18-'District AU'!$I$18)/$EW51)),"Pass With Exemption(s)","Fail")))</f>
        <v/>
      </c>
      <c r="EY51" s="28">
        <f>'District AU'!$H$18+'District AU'!$I$18</f>
        <v>0</v>
      </c>
      <c r="EZ51" s="28">
        <f>'District AU'!$O$18</f>
        <v>0</v>
      </c>
      <c r="FA51" s="108">
        <f t="shared" si="46"/>
        <v>0</v>
      </c>
      <c r="FB51" s="29" t="str">
        <f>IF('District AU'!$B$18="","",IF($EZ51&gt;=$FA51,"Pass",IF($EZ51&gt;=($FA51-'District AU'!$R$18-'District AU'!$S$18),"Pass With Exemption(s)","Fail")))</f>
        <v/>
      </c>
      <c r="FC51" s="28">
        <f>'District AU'!$P$18</f>
        <v>0</v>
      </c>
      <c r="FD51" s="108">
        <f t="shared" si="47"/>
        <v>0</v>
      </c>
      <c r="FE51" s="29" t="str">
        <f>IF('District AU'!$B$18="","",IF($FC51&gt;=$FD51,"Pass",IF($FC51&gt;=($FD51-(('District AU'!$R$18-'District AU'!$S$18)/$FH51)),"Pass With Exemption(s)","Fail")))</f>
        <v/>
      </c>
      <c r="FF51" s="28">
        <f>'District AU'!$R$18+'District AU'!$S$18</f>
        <v>0</v>
      </c>
      <c r="FG51" s="28">
        <f>'District AU'!$E$18</f>
        <v>0</v>
      </c>
      <c r="FH51" s="108">
        <f t="shared" si="48"/>
        <v>0</v>
      </c>
      <c r="FI51" s="28">
        <f>'District AU'!$X$18</f>
        <v>0</v>
      </c>
      <c r="FK51" s="28">
        <f>'District AU'!$D$19</f>
        <v>0</v>
      </c>
      <c r="FL51" s="108">
        <f t="shared" si="49"/>
        <v>0</v>
      </c>
      <c r="FM51" s="29" t="str">
        <f>IF('District AU'!$B$19="","",IF($FK51&gt;=$FL51,"Pass",IF($FK51&gt;=($FL51-'District AU'!$H$19-'District AU'!$I$19),"Pass With Exemption(s)","Fail")))</f>
        <v/>
      </c>
      <c r="FN51" s="28">
        <f>'District AU'!$F$19</f>
        <v>0</v>
      </c>
      <c r="FO51" s="108">
        <f t="shared" si="50"/>
        <v>0</v>
      </c>
      <c r="FP51" s="108">
        <f t="shared" si="51"/>
        <v>0</v>
      </c>
      <c r="FQ51" s="29" t="str">
        <f>IF('District AU'!$B$19="","",IF($FN51&gt;=$FO51,"Pass",IF($FN51&gt;=($FO51-(('District AU'!$H$19-'District AU'!$I$19)/$FP51)),"Pass With Exemption(s)","Fail")))</f>
        <v/>
      </c>
      <c r="FR51" s="28">
        <f>'District AU'!$H$19+'District AU'!$I$19</f>
        <v>0</v>
      </c>
      <c r="FS51" s="28">
        <f>'District AU'!$O$19</f>
        <v>0</v>
      </c>
      <c r="FT51" s="108">
        <f t="shared" si="52"/>
        <v>0</v>
      </c>
      <c r="FU51" s="29" t="str">
        <f>IF('District AU'!$B$19="","",IF($FS51&gt;=$FT51,"Pass",IF($FS51&gt;=($FT51-'District AU'!$R$19-'District AU'!$S$19),"Pass With Exemption(s)","Fail")))</f>
        <v/>
      </c>
      <c r="FV51" s="28">
        <f>'District AU'!$P$19</f>
        <v>0</v>
      </c>
      <c r="FW51" s="108">
        <f t="shared" si="53"/>
        <v>0</v>
      </c>
      <c r="FX51" s="29" t="str">
        <f>IF('District AU'!$B$19="","",IF($FV51&gt;=$FW51,"Pass",IF($FV51&gt;=($FW51-(('District AU'!$R$19-'District AU'!$S$19)/$GA51)),"Pass With Exemption(s)","Fail")))</f>
        <v/>
      </c>
      <c r="FY51" s="28">
        <f>'District AU'!$R$19+'District AU'!$S$19</f>
        <v>0</v>
      </c>
      <c r="FZ51" s="28">
        <f>'District AU'!$E$19</f>
        <v>0</v>
      </c>
      <c r="GA51" s="108">
        <f t="shared" si="54"/>
        <v>0</v>
      </c>
      <c r="GB51" s="28">
        <f>'District AU'!$X$19</f>
        <v>0</v>
      </c>
      <c r="GD51" s="28">
        <f>'District AU'!$D$20</f>
        <v>0</v>
      </c>
      <c r="GE51" s="108">
        <f t="shared" si="55"/>
        <v>0</v>
      </c>
      <c r="GF51" s="29" t="str">
        <f>IF('District AU'!$B$20="","",IF($GD51&gt;=$GE51,"Pass",IF($GD51&gt;=($GE51-'District AU'!$H$20-'District AU'!$I$20),"Pass With Exemption(s)","Fail")))</f>
        <v/>
      </c>
      <c r="GG51" s="28">
        <f>'District AU'!$F$20</f>
        <v>0</v>
      </c>
      <c r="GH51" s="108">
        <f t="shared" si="56"/>
        <v>0</v>
      </c>
      <c r="GI51" s="108">
        <f t="shared" si="57"/>
        <v>0</v>
      </c>
      <c r="GJ51" s="29" t="str">
        <f>IF('District AU'!$B$20="","",IF($GG51&gt;=$GH51,"Pass",IF($GG51&gt;=($GH51-(('District AU'!$H$20-'District AU'!$I$20)/$GI51)),"Pass With Exemption(s)","Fail")))</f>
        <v/>
      </c>
      <c r="GK51" s="28">
        <f>'District AU'!$H$20+'District AU'!$I$20</f>
        <v>0</v>
      </c>
      <c r="GL51" s="28">
        <f>'District AU'!$O$20</f>
        <v>0</v>
      </c>
      <c r="GM51" s="108">
        <f t="shared" si="58"/>
        <v>0</v>
      </c>
      <c r="GN51" s="29" t="str">
        <f>IF('District AU'!$B$20="","",IF($GL51&gt;=$GM51,"Pass",IF($GL51&gt;=($GM51-'District AU'!$R$20-'District AU'!$S$20),"Pass With Exemption(s)","Fail")))</f>
        <v/>
      </c>
      <c r="GO51" s="28">
        <f>'District AU'!$P$20</f>
        <v>0</v>
      </c>
      <c r="GP51" s="108">
        <f t="shared" si="59"/>
        <v>0</v>
      </c>
      <c r="GQ51" s="29" t="str">
        <f>IF('District AU'!$B$20="","",IF($GO51&gt;=$GP51,"Pass",IF($GO51&gt;=($GP51-(('District AU'!$R$20-'District AU'!$S$20)/$GT51)),"Pass With Exemption(s)","Fail")))</f>
        <v/>
      </c>
      <c r="GR51" s="28">
        <f>'District AU'!$R$20+'District AU'!$S$20</f>
        <v>0</v>
      </c>
      <c r="GS51" s="28">
        <f>'District AU'!$E$20</f>
        <v>0</v>
      </c>
      <c r="GT51" s="108">
        <f t="shared" si="60"/>
        <v>0</v>
      </c>
      <c r="GU51" s="28">
        <f>'District AU'!$X$20</f>
        <v>0</v>
      </c>
      <c r="GW51" s="28">
        <f>'District AU'!$D$21</f>
        <v>0</v>
      </c>
      <c r="GX51" s="108">
        <f t="shared" si="61"/>
        <v>0</v>
      </c>
      <c r="GY51" s="29" t="str">
        <f>IF('District AU'!$B$21="","",IF($GW51&gt;=$GX51,"Pass",IF($GW51&gt;=($GX51-'District AU'!$H$21-'District AU'!$I$21),"Pass With Exemption(s)","Fail")))</f>
        <v/>
      </c>
      <c r="GZ51" s="28">
        <f>'District AU'!$F$21</f>
        <v>0</v>
      </c>
      <c r="HA51" s="108">
        <f t="shared" si="62"/>
        <v>0</v>
      </c>
      <c r="HB51" s="108">
        <f t="shared" si="90"/>
        <v>0</v>
      </c>
      <c r="HC51" s="29" t="str">
        <f>IF('District AU'!$B$21="","",IF($GZ51&gt;=$HA51,"Pass",IF($GZ51&gt;=($HA51-(('District AU'!$H$21-'District AU'!$I$21)/$HB51)),"Pass With Exemption(s)","Fail")))</f>
        <v/>
      </c>
      <c r="HD51" s="28">
        <f>'District AU'!$H$21+'District AU'!$I$21</f>
        <v>0</v>
      </c>
      <c r="HE51" s="28">
        <f>'District AU'!$O$21</f>
        <v>0</v>
      </c>
      <c r="HF51" s="108">
        <f t="shared" si="63"/>
        <v>0</v>
      </c>
      <c r="HG51" s="29" t="str">
        <f>IF('District AU'!$B$21="","",IF($HE51&gt;=$HF51,"Pass",IF($HE51&gt;=($HF51-'District AU'!$R$21-'District AU'!$S$21),"Pass With Exemption(s)","Fail")))</f>
        <v/>
      </c>
      <c r="HH51" s="28">
        <f>'District AU'!$P$21</f>
        <v>0</v>
      </c>
      <c r="HI51" s="108">
        <f t="shared" si="64"/>
        <v>0</v>
      </c>
      <c r="HJ51" s="29" t="str">
        <f>IF('District AU'!$B$21="","",IF($HH51&gt;=$HI51,"Pass",IF($HH51&gt;=($HI51-(('District AU'!$R$21-'District AU'!$S$21)/$HM51)),"Pass With Exemption(s)","Fail")))</f>
        <v/>
      </c>
      <c r="HK51" s="28">
        <f>'District AU'!$R$21+'District AU'!$S$21</f>
        <v>0</v>
      </c>
      <c r="HL51" s="28">
        <f>'District AU'!$E$21</f>
        <v>0</v>
      </c>
      <c r="HM51" s="108">
        <f t="shared" si="65"/>
        <v>0</v>
      </c>
      <c r="HN51" s="28">
        <f>'District AU'!$X$21</f>
        <v>0</v>
      </c>
      <c r="HP51" s="28">
        <f>'District AU'!$D$22</f>
        <v>0</v>
      </c>
      <c r="HQ51" s="108">
        <f t="shared" si="66"/>
        <v>0</v>
      </c>
      <c r="HR51" s="29" t="str">
        <f>IF('District AU'!$B$22="","",IF($HP51&gt;=$HQ51,"Pass",IF($HP51&gt;=($HQ51-'District AU'!$H$22-'District AU'!$I$22),"Pass With Exemption(s)","Fail")))</f>
        <v/>
      </c>
      <c r="HS51" s="28">
        <f>'District AU'!$F$22</f>
        <v>0</v>
      </c>
      <c r="HT51" s="108">
        <f t="shared" si="67"/>
        <v>0</v>
      </c>
      <c r="HU51" s="108">
        <f t="shared" si="68"/>
        <v>0</v>
      </c>
      <c r="HV51" s="29" t="str">
        <f>IF('District AU'!$B$22="","",IF($HS51&gt;=$HT51,"Pass",IF($HS51&gt;=($HT51-(('District AU'!$H$22-'District AU'!$I$22)/$HU51)),"Pass With Exemption(s)","Fail")))</f>
        <v/>
      </c>
      <c r="HW51" s="28">
        <f>'District AU'!$H$22+'District AU'!$I$22</f>
        <v>0</v>
      </c>
      <c r="HX51" s="28">
        <f>'District AU'!$O$22</f>
        <v>0</v>
      </c>
      <c r="HY51" s="108">
        <f t="shared" si="69"/>
        <v>0</v>
      </c>
      <c r="HZ51" s="29" t="str">
        <f>IF('District AU'!$B$22="","",IF($HX51&gt;=$HY51,"Pass",IF($HX51&gt;=($HY51-'District AU'!$R$22-'District AU'!$S$22),"Pass With Exemption(s)","Fail")))</f>
        <v/>
      </c>
      <c r="IA51" s="28">
        <f>'District AU'!$P$22</f>
        <v>0</v>
      </c>
      <c r="IB51" s="108">
        <f t="shared" si="70"/>
        <v>0</v>
      </c>
      <c r="IC51" s="29" t="str">
        <f>IF('District AU'!$B$22="","",IF($IA51&gt;=$IB51,"Pass",IF($IA51&gt;=($IB51-(('District AU'!$R$22-'District AU'!$S$22)/$IF51)),"Pass With Exemption(s)","Fail")))</f>
        <v/>
      </c>
      <c r="ID51" s="28">
        <f>'District AU'!$R$22+'District AU'!$S$22</f>
        <v>0</v>
      </c>
      <c r="IE51" s="28">
        <f>'District AU'!$E$22</f>
        <v>0</v>
      </c>
      <c r="IF51" s="108">
        <f t="shared" si="71"/>
        <v>0</v>
      </c>
      <c r="IG51" s="28">
        <f>'District AU'!$X$22</f>
        <v>0</v>
      </c>
      <c r="II51" s="28">
        <f>'District AU'!$D$23</f>
        <v>0</v>
      </c>
      <c r="IJ51" s="108">
        <f t="shared" si="72"/>
        <v>0</v>
      </c>
      <c r="IK51" s="29" t="str">
        <f>IF('District AU'!$B$23="","",IF($II51&gt;=$IJ51,"Pass",IF($II51&gt;=($IJ51-'District AU'!$H$23-'District AU'!$I$23),"Pass With Exemption(s)","Fail")))</f>
        <v/>
      </c>
      <c r="IL51" s="28">
        <f>'District AU'!$F$23</f>
        <v>0</v>
      </c>
      <c r="IM51" s="108">
        <f t="shared" si="73"/>
        <v>0</v>
      </c>
      <c r="IN51" s="108">
        <f t="shared" si="74"/>
        <v>0</v>
      </c>
      <c r="IO51" s="29" t="str">
        <f>IF('District AU'!$B$23="","",IF($IL51&gt;=$IM51,"Pass",IF($IL51&gt;=($IM51-(('District AU'!$H$23-'District AU'!$I$23)/$IN51)),"Pass With Exemption(s)","Fail")))</f>
        <v/>
      </c>
      <c r="IP51" s="28">
        <f>'District AU'!$H$23+'District AU'!$I$23</f>
        <v>0</v>
      </c>
      <c r="IQ51" s="28">
        <f>'District AU'!$O$23</f>
        <v>0</v>
      </c>
      <c r="IR51" s="108">
        <f t="shared" si="75"/>
        <v>0</v>
      </c>
      <c r="IS51" s="29" t="str">
        <f>IF('District AU'!$B$23="","",IF($IQ51&gt;=$IR51,"Pass",IF($IQ51&gt;=($IR51-'District AU'!$R$23-'District AU'!$S$23),"Pass With Exemption(s)","Fail")))</f>
        <v/>
      </c>
      <c r="IT51" s="28">
        <f>'District AU'!$P$23</f>
        <v>0</v>
      </c>
      <c r="IU51" s="108">
        <f t="shared" si="76"/>
        <v>0</v>
      </c>
      <c r="IV51" s="29" t="str">
        <f>IF('District AU'!$B$23="","",IF($IT51&gt;=$IU51,"Pass",IF($IT51&gt;=($IU51-(('District AU'!$R$23-'District AU'!$S$23)/$IY51)),"Pass With Exemption(s)","Fail")))</f>
        <v/>
      </c>
      <c r="IW51" s="28">
        <f>'District AU'!$R$23+'District AU'!$S$23</f>
        <v>0</v>
      </c>
      <c r="IX51" s="28">
        <f>'District AU'!$E$23</f>
        <v>0</v>
      </c>
      <c r="IY51" s="108">
        <f t="shared" si="77"/>
        <v>0</v>
      </c>
      <c r="IZ51" s="28">
        <f>'District AU'!$X$23</f>
        <v>0</v>
      </c>
      <c r="JB51" s="28">
        <f>'District AU'!$D$24</f>
        <v>0</v>
      </c>
      <c r="JC51" s="108">
        <f t="shared" si="78"/>
        <v>0</v>
      </c>
      <c r="JD51" s="29" t="str">
        <f>IF('District AU'!$B$24="","",IF($JB51&gt;=$JC51,"Pass",IF($JB51&gt;=($JB51-'District AU'!$H$24-'District AU'!$I$24),"Pass With Exemption(s)","Fail")))</f>
        <v/>
      </c>
      <c r="JE51" s="28">
        <f>'District AU'!$F$24</f>
        <v>0</v>
      </c>
      <c r="JF51" s="108">
        <f t="shared" si="79"/>
        <v>0</v>
      </c>
      <c r="JG51" s="108">
        <f t="shared" si="80"/>
        <v>0</v>
      </c>
      <c r="JH51" s="29" t="str">
        <f>IF('District AU'!$B$24="","",IF($JE51&gt;=$JF51,"Pass",IF($JE51&gt;=($JF51-(('District AU'!$H$24-'District AU'!$I$24)/$JG51)),"Pass With Exemption(s)","Fail")))</f>
        <v/>
      </c>
      <c r="JI51" s="28">
        <f>'District AU'!$H$24+'District AU'!$I$24</f>
        <v>0</v>
      </c>
      <c r="JJ51" s="28">
        <f>'District AU'!$O$24</f>
        <v>0</v>
      </c>
      <c r="JK51" s="108">
        <f t="shared" si="81"/>
        <v>0</v>
      </c>
      <c r="JL51" s="29" t="str">
        <f>IF('District AU'!$B$24="","",IF($JJ51&gt;=$JK51,"Pass",IF($JJ51&gt;=($JK51-'District AU'!$R$24-'District AU'!$S$24),"Pass With Exemption(s)","Fail")))</f>
        <v/>
      </c>
      <c r="JM51" s="28">
        <f>'District AU'!$P$24</f>
        <v>0</v>
      </c>
      <c r="JN51" s="108">
        <f t="shared" si="82"/>
        <v>0</v>
      </c>
      <c r="JO51" s="29" t="str">
        <f>IF('District AU'!$B$24="","",IF($JM51&gt;=$JN51,"Pass",IF($JM51&gt;=($JN51-(('District AU'!$R$24-'District AU'!$S$24)/$JR51)),"Pass With Exemption(s)","Fail")))</f>
        <v/>
      </c>
      <c r="JP51" s="28">
        <f>'District AU'!$R$24+'District AU'!$S$24</f>
        <v>0</v>
      </c>
      <c r="JQ51" s="28">
        <f>'District AU'!$E$24</f>
        <v>0</v>
      </c>
      <c r="JR51" s="108">
        <f t="shared" si="83"/>
        <v>0</v>
      </c>
      <c r="JS51" s="28">
        <f>'District AU'!$X$24</f>
        <v>0</v>
      </c>
      <c r="JU51" s="28">
        <f>'District AU'!$D$25</f>
        <v>0</v>
      </c>
      <c r="JV51" s="108">
        <f t="shared" si="84"/>
        <v>0</v>
      </c>
      <c r="JW51" s="29" t="str">
        <f>IF('District AU'!$B$25="","",IF($JU51&gt;=$JV51,"Pass",IF($JU51&gt;=($JV51-'District AU'!$H$25-'District AU'!$I$25),"Pass With Exemption(s)","Fail")))</f>
        <v/>
      </c>
      <c r="JX51" s="28">
        <f>'District AU'!$F$25</f>
        <v>0</v>
      </c>
      <c r="JY51" s="108">
        <f t="shared" si="85"/>
        <v>0</v>
      </c>
      <c r="JZ51" s="108">
        <f t="shared" si="86"/>
        <v>0</v>
      </c>
      <c r="KA51" s="29" t="str">
        <f>IF('District AU'!$B$25="","",IF($JX51&gt;=$JY51,"Pass",IF($JX51&gt;=($JY51-(('District AU'!$H$25-'District AU'!$I$25)/$JZ51)),"Pass With Exemption(s)","Fail")))</f>
        <v/>
      </c>
      <c r="KB51" s="28">
        <f>'District AU'!$H$25+'District AU'!$I$25</f>
        <v>0</v>
      </c>
      <c r="KC51" s="28">
        <f>'District AU'!$O$25</f>
        <v>0</v>
      </c>
      <c r="KD51" s="108">
        <f t="shared" si="87"/>
        <v>0</v>
      </c>
      <c r="KE51" s="29" t="str">
        <f>IF('District AU'!$B$25="","",IF($KC51&gt;=$KD51,"Pass",IF($KC51&gt;=($KD51-'District AU'!$R$25-'District AU'!$S$25),"Pass With Exemption(s)","Fail")))</f>
        <v/>
      </c>
      <c r="KF51" s="28">
        <f>'District AU'!$P$25</f>
        <v>0</v>
      </c>
      <c r="KG51" s="108">
        <f t="shared" si="88"/>
        <v>0</v>
      </c>
      <c r="KH51" s="29" t="str">
        <f>IF('District AU'!$B$25="","",IF($KF51&gt;=$KG51,"Pass",IF($KF51&gt;=($KG51-(('District AU'!$R$25-'District AU'!$S$25)/$KK51)),"Pass With Exemption(s)","Fail")))</f>
        <v/>
      </c>
      <c r="KI51" s="28">
        <f>'District AU'!$R$25+'District AU'!$S$25</f>
        <v>0</v>
      </c>
      <c r="KJ51" s="28">
        <f>'District AU'!$E$25</f>
        <v>0</v>
      </c>
      <c r="KK51" s="108">
        <f t="shared" si="89"/>
        <v>0</v>
      </c>
      <c r="KL51" s="28">
        <f>'District AU'!$X$25</f>
        <v>0</v>
      </c>
    </row>
    <row r="52" spans="1:298" x14ac:dyDescent="0.3">
      <c r="A52" s="30">
        <f>'District AV'!$B$3</f>
        <v>0</v>
      </c>
      <c r="B52" s="28">
        <f>'District AV'!$D$10</f>
        <v>0</v>
      </c>
      <c r="C52" s="29" t="str">
        <f>IF('District AV'!$B$10="","",IF('District AV'!$H$10&gt;0,"Pass With Exemption(s)","Pass"))</f>
        <v/>
      </c>
      <c r="D52" s="28">
        <f>'District AV'!$F$10</f>
        <v>0</v>
      </c>
      <c r="E52" s="29" t="str">
        <f>IF('District AV'!$B$10="","",IF('District AV'!$H$10&gt;0,"Pass With Exemption(s)","Pass"))</f>
        <v/>
      </c>
      <c r="F52" s="28">
        <f>'District AV'!$H$10+'District AV'!$I$10</f>
        <v>0</v>
      </c>
      <c r="G52" s="28">
        <f>'District AV'!$O$10</f>
        <v>0</v>
      </c>
      <c r="H52" s="29" t="str">
        <f>IF('District AV'!$B$10="","",IF('District AV'!$R$10&gt;0,"Pass With Exemption(s)","Pass"))</f>
        <v/>
      </c>
      <c r="I52" s="28">
        <f>'District AV'!$P$10</f>
        <v>0</v>
      </c>
      <c r="J52" s="29" t="str">
        <f>IF('District AV'!$B$10="","",IF('District AV'!$R$10&gt;0,"Pass With Exemption(s)","Pass"))</f>
        <v/>
      </c>
      <c r="K52" s="28">
        <f>'District AV'!$R$10+'District AV'!$S$10</f>
        <v>0</v>
      </c>
      <c r="L52" s="28">
        <f>'District AV'!$E$10</f>
        <v>0</v>
      </c>
      <c r="M52" s="28">
        <f>'District AV'!$X$10</f>
        <v>0</v>
      </c>
      <c r="O52" s="28">
        <f>'District AV'!$D$11</f>
        <v>0</v>
      </c>
      <c r="P52" s="108">
        <f t="shared" si="1"/>
        <v>0</v>
      </c>
      <c r="Q52" s="29" t="str">
        <f>IF('District AV'!$B$11="","",IF($O52&gt;=$P52,"Pass",IF($O52&gt;=($P52-'District AV'!$H$11-'District AV'!$I$11),"Pass With Exemption(s)","Fail")))</f>
        <v/>
      </c>
      <c r="R52" s="28">
        <f>'District AV'!$F$11</f>
        <v>0</v>
      </c>
      <c r="S52" s="108">
        <f t="shared" si="2"/>
        <v>0</v>
      </c>
      <c r="T52" s="108">
        <f t="shared" si="3"/>
        <v>0</v>
      </c>
      <c r="U52" s="29" t="str">
        <f>IF('District AV'!$B$11="","",IF($R52&gt;=$S52,"Pass",IF($R52&gt;=($S52-(('District AV'!$H$11-'District AV'!$I$11)/$T52)),"Pass With Exemption(s)","Fail")))</f>
        <v/>
      </c>
      <c r="V52" s="28">
        <f>'District AV'!$H$11+'District AV'!$I$11</f>
        <v>0</v>
      </c>
      <c r="W52" s="28">
        <f>'District AV'!$O$11</f>
        <v>0</v>
      </c>
      <c r="X52" s="108">
        <f t="shared" si="4"/>
        <v>0</v>
      </c>
      <c r="Y52" s="29" t="str">
        <f>IF('District AV'!$B$11="","",IF($W52&gt;=$X52,"Pass",IF($W52&gt;=($X52-'District AV'!$R$11-'District AV'!$S$11),"Pass With Exemption(s)","Fail")))</f>
        <v/>
      </c>
      <c r="Z52" s="28">
        <f>'District AV'!$P$11</f>
        <v>0</v>
      </c>
      <c r="AA52" s="108">
        <f t="shared" si="5"/>
        <v>0</v>
      </c>
      <c r="AB52" s="29" t="str">
        <f>IF('District AV'!$B$11="","",IF($Z52&gt;=$AA52,"Pass",IF($Z52&gt;=($AA52-(('District AV'!$R$11-'District AV'!$S$11)/$AE52)),"Pass With Exemption(s)","Fail")))</f>
        <v/>
      </c>
      <c r="AC52" s="28">
        <f>'District AV'!$R$11+'District AV'!$S$11</f>
        <v>0</v>
      </c>
      <c r="AD52" s="28">
        <f>'District AV'!$E$11</f>
        <v>0</v>
      </c>
      <c r="AE52" s="108">
        <f t="shared" si="6"/>
        <v>0</v>
      </c>
      <c r="AF52" s="28">
        <f>'District AV'!$X$11</f>
        <v>0</v>
      </c>
      <c r="AH52" s="28">
        <f>'District AV'!$D$12</f>
        <v>0</v>
      </c>
      <c r="AI52" s="108">
        <f t="shared" si="7"/>
        <v>0</v>
      </c>
      <c r="AJ52" s="29" t="str">
        <f>IF('District AV'!$B$12="","",IF($AH52&gt;=$AI52,"Pass",IF($AH52&gt;=($AI52-'District AV'!$H$12-'District AV'!$I$12),"Pass With Exemption(s)","Fail")))</f>
        <v/>
      </c>
      <c r="AK52" s="28">
        <f>'District AV'!$F$12</f>
        <v>0</v>
      </c>
      <c r="AL52" s="108">
        <f t="shared" si="8"/>
        <v>0</v>
      </c>
      <c r="AM52" s="108">
        <f t="shared" si="9"/>
        <v>0</v>
      </c>
      <c r="AN52" s="29" t="str">
        <f>IF('District AV'!$B$12="","",IF($AK52&gt;=$AL52,"Pass",IF($AK52&gt;=($AL52-(('District AV'!$H$12-'District AV'!$I$12)/$AM52)),"Pass With Exemption(s)","Fail")))</f>
        <v/>
      </c>
      <c r="AO52" s="28">
        <f>'District AV'!$H$12+'District AV'!$I$12</f>
        <v>0</v>
      </c>
      <c r="AP52" s="28">
        <f>'District AV'!$O$12</f>
        <v>0</v>
      </c>
      <c r="AQ52" s="108">
        <f t="shared" si="10"/>
        <v>0</v>
      </c>
      <c r="AR52" s="29" t="str">
        <f>IF('District AV'!$B$12="","",IF($AP52&gt;=$AQ52,"Pass",IF($AP52&gt;=($AQ52-'District AV'!$R$12-'District AV'!$S$12),"Pass With Exemption(s)","Fail")))</f>
        <v/>
      </c>
      <c r="AS52" s="28">
        <f>'District AV'!$P$12</f>
        <v>0</v>
      </c>
      <c r="AT52" s="108">
        <f t="shared" si="11"/>
        <v>0</v>
      </c>
      <c r="AU52" s="29" t="str">
        <f>IF('District AV'!$B$12="","",IF($AS52&gt;=$AT52,"Pass",IF($AS52&gt;=($AT52-(('District AV'!$R$12-'District AV'!$S$12)/$AX52)),"Pass With Exemption(s)","Fail")))</f>
        <v/>
      </c>
      <c r="AV52" s="28">
        <f>'District AV'!$R$12+'District AV'!$S$12</f>
        <v>0</v>
      </c>
      <c r="AW52" s="28">
        <f>'District AV'!$E$12</f>
        <v>0</v>
      </c>
      <c r="AX52" s="108">
        <f t="shared" si="12"/>
        <v>0</v>
      </c>
      <c r="AY52" s="28">
        <f>'District AV'!$X$12</f>
        <v>0</v>
      </c>
      <c r="BA52" s="28">
        <f>'District AV'!$D$13</f>
        <v>0</v>
      </c>
      <c r="BB52" s="108">
        <f t="shared" si="13"/>
        <v>0</v>
      </c>
      <c r="BC52" s="29" t="str">
        <f>IF('District AV'!$B$13="","",IF($BA52&gt;=$BB52,"Pass",IF($BA52&gt;=($BB52-'District AV'!$H$13-'District AV'!$I$13),"Pass With Exemption(s)","Fail")))</f>
        <v/>
      </c>
      <c r="BD52" s="28">
        <f>'District AV'!$F$13</f>
        <v>0</v>
      </c>
      <c r="BE52" s="108">
        <f t="shared" si="14"/>
        <v>0</v>
      </c>
      <c r="BF52" s="108">
        <f t="shared" si="15"/>
        <v>0</v>
      </c>
      <c r="BG52" s="29" t="str">
        <f>IF('District AV'!$B$13="","",IF($BD52&gt;=$BE52,"Pass",IF($BD52&gt;=($BE52-(('District AV'!$H$13-'District AV'!$I$13)/$BF52)),"Pass With Exemption(s)","Fail")))</f>
        <v/>
      </c>
      <c r="BH52" s="28">
        <f>'District AV'!$H$13+'District AV'!$I$13</f>
        <v>0</v>
      </c>
      <c r="BI52" s="28">
        <f>'District AV'!$O$13</f>
        <v>0</v>
      </c>
      <c r="BJ52" s="108">
        <f t="shared" si="16"/>
        <v>0</v>
      </c>
      <c r="BK52" s="29" t="str">
        <f>IF('District AV'!$B$13="","",IF($BI52&gt;=$BJ52,"Pass",IF($BI52&gt;=($BJ52-'District AV'!$R$13-'District AV'!$S$13),"Pass With Exemption(s)","Fail")))</f>
        <v/>
      </c>
      <c r="BL52" s="28">
        <f>'District AV'!$P$13</f>
        <v>0</v>
      </c>
      <c r="BM52" s="108">
        <f t="shared" si="17"/>
        <v>0</v>
      </c>
      <c r="BN52" s="29" t="str">
        <f>IF('District AV'!$B$13="","",IF($BL52&gt;=$BM52,"Pass",IF($BL52&gt;=($BM52-(('District AV'!$R$13-'District AV'!$S$13)/$BQ52)),"Pass With Exemption(s)","Fail")))</f>
        <v/>
      </c>
      <c r="BO52" s="28">
        <f>'District AV'!$R$13+'District AV'!$S$13</f>
        <v>0</v>
      </c>
      <c r="BP52" s="28">
        <f>'District AV'!$E$13</f>
        <v>0</v>
      </c>
      <c r="BQ52" s="108">
        <f t="shared" si="18"/>
        <v>0</v>
      </c>
      <c r="BR52" s="28">
        <f>'District AV'!$X$13</f>
        <v>0</v>
      </c>
      <c r="BT52" s="28">
        <f>'District AV'!$D$14</f>
        <v>0</v>
      </c>
      <c r="BU52" s="108">
        <f t="shared" si="19"/>
        <v>0</v>
      </c>
      <c r="BV52" s="29" t="str">
        <f>IF('District AV'!$B$14="","",IF($BT52&gt;=$BU52,"Pass",IF($BT52&gt;=($BU52-'District AV'!$H$14-'District AV'!$I$14),"Pass With Exemption(s)","Fail")))</f>
        <v/>
      </c>
      <c r="BW52" s="28">
        <f>'District AV'!$F$14</f>
        <v>0</v>
      </c>
      <c r="BX52" s="108">
        <f t="shared" si="20"/>
        <v>0</v>
      </c>
      <c r="BY52" s="108">
        <f t="shared" si="21"/>
        <v>0</v>
      </c>
      <c r="BZ52" s="29" t="str">
        <f>IF('District AV'!$B$14="","",IF($BW52&gt;=$BX52,"Pass",IF($BW52&gt;=($BX52-(('District AV'!$H$14-'District AV'!$I$14)/$BY52)),"Pass With Exemption(s)","Fail")))</f>
        <v/>
      </c>
      <c r="CA52" s="28">
        <f>'District AV'!$H$14+'District AV'!$I$14</f>
        <v>0</v>
      </c>
      <c r="CB52" s="28">
        <f>'District AV'!$O$14</f>
        <v>0</v>
      </c>
      <c r="CC52" s="108">
        <f t="shared" si="22"/>
        <v>0</v>
      </c>
      <c r="CD52" s="29" t="str">
        <f>IF('District AV'!$B$14="","",IF($CB52&gt;=$CC52,"Pass",IF($CB52&gt;=($CC52-'District AV'!$R$14-'District AV'!$S$14),"Pass With Exemption(s)","Fail")))</f>
        <v/>
      </c>
      <c r="CE52" s="28">
        <f>'District AV'!$P$14</f>
        <v>0</v>
      </c>
      <c r="CF52" s="108">
        <f t="shared" si="23"/>
        <v>0</v>
      </c>
      <c r="CG52" s="29" t="str">
        <f>IF('District AV'!$B$14="","",IF($CE52&gt;=$CF52,"Pass",IF($CE52&gt;=($CF52-(('District AV'!$R$14-'District AV'!$S$14)/$CJ52)),"Pass With Exemption(s)","Fail")))</f>
        <v/>
      </c>
      <c r="CH52" s="28">
        <f>'District AV'!$R$14+'District AV'!$S$14</f>
        <v>0</v>
      </c>
      <c r="CI52" s="28">
        <f>'District AV'!$E$14</f>
        <v>0</v>
      </c>
      <c r="CJ52" s="108">
        <f t="shared" si="24"/>
        <v>0</v>
      </c>
      <c r="CK52" s="28">
        <f>'District AV'!$X$14</f>
        <v>0</v>
      </c>
      <c r="CM52" s="28">
        <f>'District AV'!$D$15</f>
        <v>0</v>
      </c>
      <c r="CN52" s="108">
        <f t="shared" si="25"/>
        <v>0</v>
      </c>
      <c r="CO52" s="29" t="str">
        <f>IF('District AV'!$B$15="","",IF($CM52&gt;=$CN52,"Pass",IF($CM52&gt;=($CN52-'District AV'!$H$15-'District AV'!$I$15),"Pass With Exemption(s)","Fail")))</f>
        <v/>
      </c>
      <c r="CP52" s="28">
        <f>'District AV'!$F$15</f>
        <v>0</v>
      </c>
      <c r="CQ52" s="108">
        <f t="shared" si="26"/>
        <v>0</v>
      </c>
      <c r="CR52" s="108">
        <f t="shared" si="27"/>
        <v>0</v>
      </c>
      <c r="CS52" s="29" t="str">
        <f>IF('District AV'!$B$15="","",IF($CP52&gt;=$CQ52,"Pass",IF($CP52&gt;=($CQ52-(('District AV'!$H$15-'District AV'!$I$15)/$CR52)),"Pass With Exemption(s)","Fail")))</f>
        <v/>
      </c>
      <c r="CT52" s="28">
        <f>'District AV'!$H$15+'District AV'!$I$15</f>
        <v>0</v>
      </c>
      <c r="CU52" s="28">
        <f>'District AV'!$O$15</f>
        <v>0</v>
      </c>
      <c r="CV52" s="108">
        <f t="shared" si="28"/>
        <v>0</v>
      </c>
      <c r="CW52" s="29" t="str">
        <f>IF('District AV'!$B$15="","",IF($CU52&gt;=$CV52,"Pass",IF($CU52&gt;=($CV52-'District AV'!$R$15-'District AV'!$S$15),"Pass With Exemption(s)","Fail")))</f>
        <v/>
      </c>
      <c r="CX52" s="28">
        <f>'District AV'!$P$15</f>
        <v>0</v>
      </c>
      <c r="CY52" s="108">
        <f t="shared" si="29"/>
        <v>0</v>
      </c>
      <c r="CZ52" s="29" t="str">
        <f>IF('District AV'!$B$15="","",IF($CX52&gt;=$CY52,"Pass",IF($CX52&gt;=($CY52-(('District AV'!$R$15-'District AV'!$S$15)/$DC52)),"Pass With Exemption(s)","Fail")))</f>
        <v/>
      </c>
      <c r="DA52" s="28">
        <f>'District AV'!$R$15+'District AV'!$S$15</f>
        <v>0</v>
      </c>
      <c r="DB52" s="28">
        <f>'District AV'!$E$15</f>
        <v>0</v>
      </c>
      <c r="DC52" s="108">
        <f t="shared" si="30"/>
        <v>0</v>
      </c>
      <c r="DD52" s="28">
        <f>'District AV'!$X$15</f>
        <v>0</v>
      </c>
      <c r="DF52" s="28">
        <f>'District AV'!$D$16</f>
        <v>0</v>
      </c>
      <c r="DG52" s="108">
        <f t="shared" si="31"/>
        <v>0</v>
      </c>
      <c r="DH52" s="29" t="str">
        <f>IF('District AV'!$B$16="","",IF($DF52&gt;=$DG52,"Pass",IF($DF52&gt;=($DG52-'District AV'!$H$16-'District AV'!$I$16),"Pass With Exemption(s)","Fail")))</f>
        <v/>
      </c>
      <c r="DI52" s="28">
        <f>'District AV'!$F$16</f>
        <v>0</v>
      </c>
      <c r="DJ52" s="108">
        <f t="shared" si="32"/>
        <v>0</v>
      </c>
      <c r="DK52" s="108">
        <f t="shared" si="33"/>
        <v>0</v>
      </c>
      <c r="DL52" s="29" t="str">
        <f>IF('District AV'!$B$16="","",IF($DI52&gt;=$DJ52,"Pass",IF($DI52&gt;=($DJ52-(('District AV'!$H$16-'District AV'!$I$16)/$DK52)),"Pass With Exemption(s)","Fail")))</f>
        <v/>
      </c>
      <c r="DM52" s="28">
        <f>'District AV'!$H$16+'District AV'!$I$16</f>
        <v>0</v>
      </c>
      <c r="DN52" s="28">
        <f>'District AV'!$O$16</f>
        <v>0</v>
      </c>
      <c r="DO52" s="108">
        <f t="shared" si="34"/>
        <v>0</v>
      </c>
      <c r="DP52" s="29" t="str">
        <f>IF('District AV'!$B$16="","",IF($DN52&gt;=$DO52,"Pass",IF($DN52&gt;=($DO52-'District AV'!$R$16-'District AV'!$S$16),"Pass With Exemption(s)","Fail")))</f>
        <v/>
      </c>
      <c r="DQ52" s="28">
        <f>'District AV'!$P$16</f>
        <v>0</v>
      </c>
      <c r="DR52" s="108">
        <f t="shared" si="35"/>
        <v>0</v>
      </c>
      <c r="DS52" s="29" t="str">
        <f>IF('District AV'!$B$16="","",IF($DQ52&gt;=$DR52,"Pass",IF($DQ52&gt;=($DR52-(('District AV'!$R$16-'District AV'!$S$16)/$DV52)),"Pass With Exemption(s)","Fail")))</f>
        <v/>
      </c>
      <c r="DT52" s="28">
        <f>'District AV'!$R$16+'District AV'!$S$16</f>
        <v>0</v>
      </c>
      <c r="DU52" s="28">
        <f>'District AV'!$E$16</f>
        <v>0</v>
      </c>
      <c r="DV52" s="108">
        <f t="shared" si="36"/>
        <v>0</v>
      </c>
      <c r="DW52" s="28">
        <f>'District AV'!$X$16</f>
        <v>0</v>
      </c>
      <c r="DY52" s="28">
        <f>'District AV'!$D$17</f>
        <v>0</v>
      </c>
      <c r="DZ52" s="108">
        <f t="shared" si="37"/>
        <v>0</v>
      </c>
      <c r="EA52" s="29" t="str">
        <f>IF('District AV'!$B$17="","",IF($DY52&gt;=$DZ52,"Pass",IF($DY52&gt;=($DZ52-'District AV'!$H$17-'District AV'!$I$17),"Pass With Exemption(s)","Fail")))</f>
        <v/>
      </c>
      <c r="EB52" s="28">
        <f>'District AV'!$F$17</f>
        <v>0</v>
      </c>
      <c r="EC52" s="108">
        <f t="shared" si="38"/>
        <v>0</v>
      </c>
      <c r="ED52" s="108">
        <f t="shared" si="39"/>
        <v>0</v>
      </c>
      <c r="EE52" s="29" t="str">
        <f>IF('District AV'!$B$17="","",IF($EB52&gt;=$EC52,"Pass",IF($EB52&gt;=($EC52-(('District AV'!$H$17-'District AV'!$I$17)/$ED52)),"Pass With Exemption(s)","Fail")))</f>
        <v/>
      </c>
      <c r="EF52" s="28">
        <f>'District AV'!$H$17+'District AV'!$I$17</f>
        <v>0</v>
      </c>
      <c r="EG52" s="28">
        <f>'District AV'!$O$17</f>
        <v>0</v>
      </c>
      <c r="EH52" s="108">
        <f t="shared" si="40"/>
        <v>0</v>
      </c>
      <c r="EI52" s="29" t="str">
        <f>IF('District AV'!$B$17="","",IF($EG52&gt;=$EH52,"Pass",IF($EG52&gt;=($EH52-'District AV'!$R$17-'District AV'!$S$17),"Pass With Exemption(s)","Fail")))</f>
        <v/>
      </c>
      <c r="EJ52" s="28">
        <f>'District AV'!$P$17</f>
        <v>0</v>
      </c>
      <c r="EK52" s="108">
        <f t="shared" si="41"/>
        <v>0</v>
      </c>
      <c r="EL52" s="29" t="str">
        <f>IF('District AV'!$B$17="","",IF($EJ52&gt;=$EK52,"Pass",IF($EJ52&gt;=($EK52-(('District AV'!$R$17-'District AV'!$S$17)/$EO52)),"Pass With Exemption(s)","Fail")))</f>
        <v/>
      </c>
      <c r="EM52" s="28">
        <f>'District AV'!$R$17+'District AV'!$S$17</f>
        <v>0</v>
      </c>
      <c r="EN52" s="28">
        <f>'District AV'!$E$17</f>
        <v>0</v>
      </c>
      <c r="EO52" s="108">
        <f t="shared" si="42"/>
        <v>0</v>
      </c>
      <c r="EP52" s="28">
        <f>'District AV'!$X$17</f>
        <v>0</v>
      </c>
      <c r="ER52" s="28">
        <f>'District AV'!$D$18</f>
        <v>0</v>
      </c>
      <c r="ES52" s="108">
        <f t="shared" si="43"/>
        <v>0</v>
      </c>
      <c r="ET52" s="29" t="str">
        <f>IF('District AV'!$B$18="","",IF($ER52&gt;=$ES52,"Pass",IF($ER52&gt;=($ES52-'District AV'!$H$18-'District AV'!$I$18),"Pass With Exemption(s)","Fail")))</f>
        <v/>
      </c>
      <c r="EU52" s="28">
        <f>'District AV'!$F$18</f>
        <v>0</v>
      </c>
      <c r="EV52" s="108">
        <f t="shared" si="44"/>
        <v>0</v>
      </c>
      <c r="EW52" s="108">
        <f t="shared" si="45"/>
        <v>0</v>
      </c>
      <c r="EX52" s="29" t="str">
        <f>IF('District AV'!$B$18="","",IF($EU52&gt;=$EV52,"Pass",IF($EU52&gt;=($EV52-(('District AV'!$H$18-'District AV'!$I$18)/$EW52)),"Pass With Exemption(s)","Fail")))</f>
        <v/>
      </c>
      <c r="EY52" s="28">
        <f>'District AV'!$H$18+'District AV'!$I$18</f>
        <v>0</v>
      </c>
      <c r="EZ52" s="28">
        <f>'District AV'!$O$18</f>
        <v>0</v>
      </c>
      <c r="FA52" s="108">
        <f t="shared" si="46"/>
        <v>0</v>
      </c>
      <c r="FB52" s="29" t="str">
        <f>IF('District AV'!$B$18="","",IF($EZ52&gt;=$FA52,"Pass",IF($EZ52&gt;=($FA52-'District AV'!$R$18-'District AV'!$S$18),"Pass With Exemption(s)","Fail")))</f>
        <v/>
      </c>
      <c r="FC52" s="28">
        <f>'District AV'!$P$18</f>
        <v>0</v>
      </c>
      <c r="FD52" s="108">
        <f t="shared" si="47"/>
        <v>0</v>
      </c>
      <c r="FE52" s="29" t="str">
        <f>IF('District AV'!$B$18="","",IF($FC52&gt;=$FD52,"Pass",IF($FC52&gt;=($FD52-(('District AV'!$R$18-'District AV'!$S$18)/$FH52)),"Pass With Exemption(s)","Fail")))</f>
        <v/>
      </c>
      <c r="FF52" s="28">
        <f>'District AV'!$R$18+'District AV'!$S$18</f>
        <v>0</v>
      </c>
      <c r="FG52" s="28">
        <f>'District AV'!$E$18</f>
        <v>0</v>
      </c>
      <c r="FH52" s="108">
        <f t="shared" si="48"/>
        <v>0</v>
      </c>
      <c r="FI52" s="28">
        <f>'District AV'!$X$18</f>
        <v>0</v>
      </c>
      <c r="FK52" s="28">
        <f>'District AV'!$D$19</f>
        <v>0</v>
      </c>
      <c r="FL52" s="108">
        <f t="shared" si="49"/>
        <v>0</v>
      </c>
      <c r="FM52" s="29" t="str">
        <f>IF('District AV'!$B$19="","",IF($FK52&gt;=$FL52,"Pass",IF($FK52&gt;=($FL52-'District AV'!$H$19-'District AV'!$I$19),"Pass With Exemption(s)","Fail")))</f>
        <v/>
      </c>
      <c r="FN52" s="28">
        <f>'District AV'!$F$19</f>
        <v>0</v>
      </c>
      <c r="FO52" s="108">
        <f t="shared" si="50"/>
        <v>0</v>
      </c>
      <c r="FP52" s="108">
        <f t="shared" si="51"/>
        <v>0</v>
      </c>
      <c r="FQ52" s="29" t="str">
        <f>IF('District AV'!$B$19="","",IF($FN52&gt;=$FO52,"Pass",IF($FN52&gt;=($FO52-(('District AV'!$H$19-'District AV'!$I$19)/$FP52)),"Pass With Exemption(s)","Fail")))</f>
        <v/>
      </c>
      <c r="FR52" s="28">
        <f>'District AV'!$H$19+'District AV'!$I$19</f>
        <v>0</v>
      </c>
      <c r="FS52" s="28">
        <f>'District AV'!$O$19</f>
        <v>0</v>
      </c>
      <c r="FT52" s="108">
        <f t="shared" si="52"/>
        <v>0</v>
      </c>
      <c r="FU52" s="29" t="str">
        <f>IF('District AV'!$B$19="","",IF($FS52&gt;=$FT52,"Pass",IF($FS52&gt;=($FT52-'District AV'!$R$19-'District AV'!$S$19),"Pass With Exemption(s)","Fail")))</f>
        <v/>
      </c>
      <c r="FV52" s="28">
        <f>'District AV'!$P$19</f>
        <v>0</v>
      </c>
      <c r="FW52" s="108">
        <f t="shared" si="53"/>
        <v>0</v>
      </c>
      <c r="FX52" s="29" t="str">
        <f>IF('District AV'!$B$19="","",IF($FV52&gt;=$FW52,"Pass",IF($FV52&gt;=($FW52-(('District AV'!$R$19-'District AV'!$S$19)/$GA52)),"Pass With Exemption(s)","Fail")))</f>
        <v/>
      </c>
      <c r="FY52" s="28">
        <f>'District AV'!$R$19+'District AV'!$S$19</f>
        <v>0</v>
      </c>
      <c r="FZ52" s="28">
        <f>'District AV'!$E$19</f>
        <v>0</v>
      </c>
      <c r="GA52" s="108">
        <f t="shared" si="54"/>
        <v>0</v>
      </c>
      <c r="GB52" s="28">
        <f>'District AV'!$X$19</f>
        <v>0</v>
      </c>
      <c r="GD52" s="28">
        <f>'District AV'!$D$20</f>
        <v>0</v>
      </c>
      <c r="GE52" s="108">
        <f t="shared" si="55"/>
        <v>0</v>
      </c>
      <c r="GF52" s="29" t="str">
        <f>IF('District AV'!$B$20="","",IF($GD52&gt;=$GE52,"Pass",IF($GD52&gt;=($GE52-'District AV'!$H$20-'District AV'!$I$20),"Pass With Exemption(s)","Fail")))</f>
        <v/>
      </c>
      <c r="GG52" s="28">
        <f>'District AV'!$F$20</f>
        <v>0</v>
      </c>
      <c r="GH52" s="108">
        <f t="shared" si="56"/>
        <v>0</v>
      </c>
      <c r="GI52" s="108">
        <f t="shared" si="57"/>
        <v>0</v>
      </c>
      <c r="GJ52" s="29" t="str">
        <f>IF('District AV'!$B$20="","",IF($GG52&gt;=$GH52,"Pass",IF($GG52&gt;=($GH52-(('District AV'!$H$20-'District AV'!$I$20)/$GI52)),"Pass With Exemption(s)","Fail")))</f>
        <v/>
      </c>
      <c r="GK52" s="28">
        <f>'District AV'!$H$20+'District AV'!$I$20</f>
        <v>0</v>
      </c>
      <c r="GL52" s="28">
        <f>'District AV'!$O$20</f>
        <v>0</v>
      </c>
      <c r="GM52" s="108">
        <f t="shared" si="58"/>
        <v>0</v>
      </c>
      <c r="GN52" s="29" t="str">
        <f>IF('District AV'!$B$20="","",IF($GL52&gt;=$GM52,"Pass",IF($GL52&gt;=($GM52-'District AV'!$R$20-'District AV'!$S$20),"Pass With Exemption(s)","Fail")))</f>
        <v/>
      </c>
      <c r="GO52" s="28">
        <f>'District AV'!$P$20</f>
        <v>0</v>
      </c>
      <c r="GP52" s="108">
        <f t="shared" si="59"/>
        <v>0</v>
      </c>
      <c r="GQ52" s="29" t="str">
        <f>IF('District AV'!$B$20="","",IF($GO52&gt;=$GP52,"Pass",IF($GO52&gt;=($GP52-(('District AV'!$R$20-'District AV'!$S$20)/$GT52)),"Pass With Exemption(s)","Fail")))</f>
        <v/>
      </c>
      <c r="GR52" s="28">
        <f>'District AV'!$R$20+'District AV'!$S$20</f>
        <v>0</v>
      </c>
      <c r="GS52" s="28">
        <f>'District AV'!$E$20</f>
        <v>0</v>
      </c>
      <c r="GT52" s="108">
        <f t="shared" si="60"/>
        <v>0</v>
      </c>
      <c r="GU52" s="28">
        <f>'District AV'!$X$20</f>
        <v>0</v>
      </c>
      <c r="GW52" s="28">
        <f>'District AV'!$D$21</f>
        <v>0</v>
      </c>
      <c r="GX52" s="108">
        <f t="shared" si="61"/>
        <v>0</v>
      </c>
      <c r="GY52" s="29" t="str">
        <f>IF('District AV'!$B$21="","",IF($GW52&gt;=$GX52,"Pass",IF($GW52&gt;=($GX52-'District AV'!$H$21-'District AV'!$I$21),"Pass With Exemption(s)","Fail")))</f>
        <v/>
      </c>
      <c r="GZ52" s="28">
        <f>'District AV'!$F$21</f>
        <v>0</v>
      </c>
      <c r="HA52" s="108">
        <f t="shared" si="62"/>
        <v>0</v>
      </c>
      <c r="HB52" s="108">
        <f t="shared" si="90"/>
        <v>0</v>
      </c>
      <c r="HC52" s="29" t="str">
        <f>IF('District AV'!$B$21="","",IF($GZ52&gt;=$HA52,"Pass",IF($GZ52&gt;=($HA52-(('District AV'!$H$21-'District AV'!$I$21)/$HB52)),"Pass With Exemption(s)","Fail")))</f>
        <v/>
      </c>
      <c r="HD52" s="28">
        <f>'District AV'!$H$21+'District AV'!$I$21</f>
        <v>0</v>
      </c>
      <c r="HE52" s="28">
        <f>'District AV'!$O$21</f>
        <v>0</v>
      </c>
      <c r="HF52" s="108">
        <f t="shared" si="63"/>
        <v>0</v>
      </c>
      <c r="HG52" s="29" t="str">
        <f>IF('District AV'!$B$21="","",IF($HE52&gt;=$HF52,"Pass",IF($HE52&gt;=($HF52-'District AV'!$R$21-'District AV'!$S$21),"Pass With Exemption(s)","Fail")))</f>
        <v/>
      </c>
      <c r="HH52" s="28">
        <f>'District AV'!$P$21</f>
        <v>0</v>
      </c>
      <c r="HI52" s="108">
        <f t="shared" si="64"/>
        <v>0</v>
      </c>
      <c r="HJ52" s="29" t="str">
        <f>IF('District AV'!$B$21="","",IF($HH52&gt;=$HI52,"Pass",IF($HH52&gt;=($HI52-(('District AV'!$R$21-'District AV'!$S$21)/$HM52)),"Pass With Exemption(s)","Fail")))</f>
        <v/>
      </c>
      <c r="HK52" s="28">
        <f>'District AV'!$R$21+'District AV'!$S$21</f>
        <v>0</v>
      </c>
      <c r="HL52" s="28">
        <f>'District AV'!$E$21</f>
        <v>0</v>
      </c>
      <c r="HM52" s="108">
        <f t="shared" si="65"/>
        <v>0</v>
      </c>
      <c r="HN52" s="28">
        <f>'District AV'!$X$21</f>
        <v>0</v>
      </c>
      <c r="HP52" s="28">
        <f>'District AV'!$D$22</f>
        <v>0</v>
      </c>
      <c r="HQ52" s="108">
        <f t="shared" si="66"/>
        <v>0</v>
      </c>
      <c r="HR52" s="29" t="str">
        <f>IF('District AV'!$B$22="","",IF($HP52&gt;=$HQ52,"Pass",IF($HP52&gt;=($HQ52-'District AV'!$H$22-'District AV'!$I$22),"Pass With Exemption(s)","Fail")))</f>
        <v/>
      </c>
      <c r="HS52" s="28">
        <f>'District AV'!$F$22</f>
        <v>0</v>
      </c>
      <c r="HT52" s="108">
        <f t="shared" si="67"/>
        <v>0</v>
      </c>
      <c r="HU52" s="108">
        <f t="shared" si="68"/>
        <v>0</v>
      </c>
      <c r="HV52" s="29" t="str">
        <f>IF('District AV'!$B$22="","",IF($HS52&gt;=$HT52,"Pass",IF($HS52&gt;=($HT52-(('District AV'!$H$22-'District AV'!$I$22)/$HU52)),"Pass With Exemption(s)","Fail")))</f>
        <v/>
      </c>
      <c r="HW52" s="28">
        <f>'District AV'!$H$22+'District AV'!$I$22</f>
        <v>0</v>
      </c>
      <c r="HX52" s="28">
        <f>'District AV'!$O$22</f>
        <v>0</v>
      </c>
      <c r="HY52" s="108">
        <f t="shared" si="69"/>
        <v>0</v>
      </c>
      <c r="HZ52" s="29" t="str">
        <f>IF('District AV'!$B$22="","",IF($HX52&gt;=$HY52,"Pass",IF($HX52&gt;=($HY52-'District AV'!$R$22-'District AV'!$S$22),"Pass With Exemption(s)","Fail")))</f>
        <v/>
      </c>
      <c r="IA52" s="28">
        <f>'District AV'!$P$22</f>
        <v>0</v>
      </c>
      <c r="IB52" s="108">
        <f t="shared" si="70"/>
        <v>0</v>
      </c>
      <c r="IC52" s="29" t="str">
        <f>IF('District AV'!$B$22="","",IF($IA52&gt;=$IB52,"Pass",IF($IA52&gt;=($IB52-(('District AV'!$R$22-'District AV'!$S$22)/$IF52)),"Pass With Exemption(s)","Fail")))</f>
        <v/>
      </c>
      <c r="ID52" s="28">
        <f>'District AV'!$R$22+'District AV'!$S$22</f>
        <v>0</v>
      </c>
      <c r="IE52" s="28">
        <f>'District AV'!$E$22</f>
        <v>0</v>
      </c>
      <c r="IF52" s="108">
        <f t="shared" si="71"/>
        <v>0</v>
      </c>
      <c r="IG52" s="28">
        <f>'District AV'!$X$22</f>
        <v>0</v>
      </c>
      <c r="II52" s="28">
        <f>'District AV'!$D$23</f>
        <v>0</v>
      </c>
      <c r="IJ52" s="108">
        <f t="shared" si="72"/>
        <v>0</v>
      </c>
      <c r="IK52" s="29" t="str">
        <f>IF('District AV'!$B$23="","",IF($II52&gt;=$IJ52,"Pass",IF($II52&gt;=($IJ52-'District AV'!$H$23-'District AV'!$I$23),"Pass With Exemption(s)","Fail")))</f>
        <v/>
      </c>
      <c r="IL52" s="28">
        <f>'District AV'!$F$23</f>
        <v>0</v>
      </c>
      <c r="IM52" s="108">
        <f t="shared" si="73"/>
        <v>0</v>
      </c>
      <c r="IN52" s="108">
        <f t="shared" si="74"/>
        <v>0</v>
      </c>
      <c r="IO52" s="29" t="str">
        <f>IF('District AV'!$B$23="","",IF($IL52&gt;=$IM52,"Pass",IF($IL52&gt;=($IM52-(('District AV'!$H$23-'District AV'!$I$23)/$IN52)),"Pass With Exemption(s)","Fail")))</f>
        <v/>
      </c>
      <c r="IP52" s="28">
        <f>'District AV'!$H$23+'District AV'!$I$23</f>
        <v>0</v>
      </c>
      <c r="IQ52" s="28">
        <f>'District AV'!$O$23</f>
        <v>0</v>
      </c>
      <c r="IR52" s="108">
        <f t="shared" si="75"/>
        <v>0</v>
      </c>
      <c r="IS52" s="29" t="str">
        <f>IF('District AV'!$B$23="","",IF($IQ52&gt;=$IR52,"Pass",IF($IQ52&gt;=($IR52-'District AV'!$R$23-'District AV'!$S$23),"Pass With Exemption(s)","Fail")))</f>
        <v/>
      </c>
      <c r="IT52" s="28">
        <f>'District AV'!$P$23</f>
        <v>0</v>
      </c>
      <c r="IU52" s="108">
        <f t="shared" si="76"/>
        <v>0</v>
      </c>
      <c r="IV52" s="29" t="str">
        <f>IF('District AV'!$B$23="","",IF($IT52&gt;=$IU52,"Pass",IF($IT52&gt;=($IU52-(('District AV'!$R$23-'District AV'!$S$23)/$IY52)),"Pass With Exemption(s)","Fail")))</f>
        <v/>
      </c>
      <c r="IW52" s="28">
        <f>'District AV'!$R$23+'District AV'!$S$23</f>
        <v>0</v>
      </c>
      <c r="IX52" s="28">
        <f>'District AV'!$E$23</f>
        <v>0</v>
      </c>
      <c r="IY52" s="108">
        <f t="shared" si="77"/>
        <v>0</v>
      </c>
      <c r="IZ52" s="28">
        <f>'District AV'!$X$23</f>
        <v>0</v>
      </c>
      <c r="JB52" s="28">
        <f>'District AV'!$D$24</f>
        <v>0</v>
      </c>
      <c r="JC52" s="108">
        <f t="shared" si="78"/>
        <v>0</v>
      </c>
      <c r="JD52" s="29" t="str">
        <f>IF('District AV'!$B$24="","",IF($JB52&gt;=$JC52,"Pass",IF($JB52&gt;=($JB52-'District AV'!$H$24-'District AV'!$I$24),"Pass With Exemption(s)","Fail")))</f>
        <v/>
      </c>
      <c r="JE52" s="28">
        <f>'District AV'!$F$24</f>
        <v>0</v>
      </c>
      <c r="JF52" s="108">
        <f t="shared" si="79"/>
        <v>0</v>
      </c>
      <c r="JG52" s="108">
        <f t="shared" si="80"/>
        <v>0</v>
      </c>
      <c r="JH52" s="29" t="str">
        <f>IF('District AV'!$B$24="","",IF($JE52&gt;=$JF52,"Pass",IF($JE52&gt;=($JF52-(('District AV'!$H$24-'District AV'!$I$24)/$JG52)),"Pass With Exemption(s)","Fail")))</f>
        <v/>
      </c>
      <c r="JI52" s="28">
        <f>'District AV'!$H$24+'District AV'!$I$24</f>
        <v>0</v>
      </c>
      <c r="JJ52" s="28">
        <f>'District AV'!$O$24</f>
        <v>0</v>
      </c>
      <c r="JK52" s="108">
        <f t="shared" si="81"/>
        <v>0</v>
      </c>
      <c r="JL52" s="29" t="str">
        <f>IF('District AV'!$B$24="","",IF($JJ52&gt;=$JK52,"Pass",IF($JJ52&gt;=($JK52-'District AV'!$R$24-'District AV'!$S$24),"Pass With Exemption(s)","Fail")))</f>
        <v/>
      </c>
      <c r="JM52" s="28">
        <f>'District AV'!$P$24</f>
        <v>0</v>
      </c>
      <c r="JN52" s="108">
        <f t="shared" si="82"/>
        <v>0</v>
      </c>
      <c r="JO52" s="29" t="str">
        <f>IF('District AV'!$B$24="","",IF($JM52&gt;=$JN52,"Pass",IF($JM52&gt;=($JN52-(('District AV'!$R$24-'District AV'!$S$24)/$JR52)),"Pass With Exemption(s)","Fail")))</f>
        <v/>
      </c>
      <c r="JP52" s="28">
        <f>'District AV'!$R$24+'District AV'!$S$24</f>
        <v>0</v>
      </c>
      <c r="JQ52" s="28">
        <f>'District AV'!$E$24</f>
        <v>0</v>
      </c>
      <c r="JR52" s="108">
        <f t="shared" si="83"/>
        <v>0</v>
      </c>
      <c r="JS52" s="28">
        <f>'District AV'!$X$24</f>
        <v>0</v>
      </c>
      <c r="JU52" s="28">
        <f>'District AV'!$D$25</f>
        <v>0</v>
      </c>
      <c r="JV52" s="108">
        <f t="shared" si="84"/>
        <v>0</v>
      </c>
      <c r="JW52" s="29" t="str">
        <f>IF('District AV'!$B$25="","",IF($JU52&gt;=$JV52,"Pass",IF($JU52&gt;=($JV52-'District AV'!$H$25-'District AV'!$I$25),"Pass With Exemption(s)","Fail")))</f>
        <v/>
      </c>
      <c r="JX52" s="28">
        <f>'District AV'!$F$25</f>
        <v>0</v>
      </c>
      <c r="JY52" s="108">
        <f t="shared" si="85"/>
        <v>0</v>
      </c>
      <c r="JZ52" s="108">
        <f t="shared" si="86"/>
        <v>0</v>
      </c>
      <c r="KA52" s="29" t="str">
        <f>IF('District AV'!$B$25="","",IF($JX52&gt;=$JY52,"Pass",IF($JX52&gt;=($JY52-(('District AV'!$H$25-'District AV'!$I$25)/$JZ52)),"Pass With Exemption(s)","Fail")))</f>
        <v/>
      </c>
      <c r="KB52" s="28">
        <f>'District AV'!$H$25+'District AV'!$I$25</f>
        <v>0</v>
      </c>
      <c r="KC52" s="28">
        <f>'District AV'!$O$25</f>
        <v>0</v>
      </c>
      <c r="KD52" s="108">
        <f t="shared" si="87"/>
        <v>0</v>
      </c>
      <c r="KE52" s="29" t="str">
        <f>IF('District AV'!$B$25="","",IF($KC52&gt;=$KD52,"Pass",IF($KC52&gt;=($KD52-'District AV'!$R$25-'District AV'!$S$25),"Pass With Exemption(s)","Fail")))</f>
        <v/>
      </c>
      <c r="KF52" s="28">
        <f>'District AV'!$P$25</f>
        <v>0</v>
      </c>
      <c r="KG52" s="108">
        <f t="shared" si="88"/>
        <v>0</v>
      </c>
      <c r="KH52" s="29" t="str">
        <f>IF('District AV'!$B$25="","",IF($KF52&gt;=$KG52,"Pass",IF($KF52&gt;=($KG52-(('District AV'!$R$25-'District AV'!$S$25)/$KK52)),"Pass With Exemption(s)","Fail")))</f>
        <v/>
      </c>
      <c r="KI52" s="28">
        <f>'District AV'!$R$25+'District AV'!$S$25</f>
        <v>0</v>
      </c>
      <c r="KJ52" s="28">
        <f>'District AV'!$E$25</f>
        <v>0</v>
      </c>
      <c r="KK52" s="108">
        <f t="shared" si="89"/>
        <v>0</v>
      </c>
      <c r="KL52" s="28">
        <f>'District AV'!$X$25</f>
        <v>0</v>
      </c>
    </row>
    <row r="53" spans="1:298" x14ac:dyDescent="0.3">
      <c r="A53" s="30">
        <f>'District AW'!$B$3</f>
        <v>0</v>
      </c>
      <c r="B53" s="28">
        <f>'District AW'!$D$10</f>
        <v>0</v>
      </c>
      <c r="C53" s="29" t="str">
        <f>IF('District AW'!$B$10="","",IF('District AW'!$H$10&gt;0,"Pass With Exemption(s)","Pass"))</f>
        <v/>
      </c>
      <c r="D53" s="28">
        <f>'District AW'!$F$10</f>
        <v>0</v>
      </c>
      <c r="E53" s="29" t="str">
        <f>IF('District AW'!$B$10="","",IF('District AW'!$H$10&gt;0,"Pass With Exemption(s)","Pass"))</f>
        <v/>
      </c>
      <c r="F53" s="28">
        <f>'District AW'!$H$10+'District AW'!$I$10</f>
        <v>0</v>
      </c>
      <c r="G53" s="28">
        <f>'District AW'!$O$10</f>
        <v>0</v>
      </c>
      <c r="H53" s="29" t="str">
        <f>IF('District AW'!$B$10="","",IF('District AW'!$R$10&gt;0,"Pass With Exemption(s)","Pass"))</f>
        <v/>
      </c>
      <c r="I53" s="28">
        <f>'District AW'!$P$10</f>
        <v>0</v>
      </c>
      <c r="J53" s="29" t="str">
        <f>IF('District AW'!$B$10="","",IF('District AW'!$R$10&gt;0,"Pass With Exemption(s)","Pass"))</f>
        <v/>
      </c>
      <c r="K53" s="28">
        <f>'District AW'!$R$10+'District AW'!$S$10</f>
        <v>0</v>
      </c>
      <c r="L53" s="28">
        <f>'District AW'!$E$10</f>
        <v>0</v>
      </c>
      <c r="M53" s="28">
        <f>'District AW'!$X$10</f>
        <v>0</v>
      </c>
      <c r="O53" s="28">
        <f>'District AW'!$D$11</f>
        <v>0</v>
      </c>
      <c r="P53" s="108">
        <f t="shared" si="1"/>
        <v>0</v>
      </c>
      <c r="Q53" s="29" t="str">
        <f>IF('District AW'!$B$11="","",IF($O53&gt;=$P53,"Pass",IF($O53&gt;=($P53-'District AW'!$H$11-'District AW'!$I$11),"Pass With Exemption(s)","Fail")))</f>
        <v/>
      </c>
      <c r="R53" s="28">
        <f>'District AW'!$F$11</f>
        <v>0</v>
      </c>
      <c r="S53" s="108">
        <f t="shared" si="2"/>
        <v>0</v>
      </c>
      <c r="T53" s="108">
        <f t="shared" si="3"/>
        <v>0</v>
      </c>
      <c r="U53" s="29" t="str">
        <f>IF('District AW'!$B$11="","",IF($R53&gt;=$S53,"Pass",IF($R53&gt;=($S53-(('District AW'!$H$11-'District AW'!$I$11)/$T53)),"Pass With Exemption(s)","Fail")))</f>
        <v/>
      </c>
      <c r="V53" s="28">
        <f>'District AW'!$H$11+'District AW'!$I$11</f>
        <v>0</v>
      </c>
      <c r="W53" s="28">
        <f>'District AW'!$O$11</f>
        <v>0</v>
      </c>
      <c r="X53" s="108">
        <f t="shared" si="4"/>
        <v>0</v>
      </c>
      <c r="Y53" s="29" t="str">
        <f>IF('District AW'!$B$11="","",IF($W53&gt;=$X53,"Pass",IF($W53&gt;=($X53-'District AW'!$R$11-'District AW'!$S$11),"Pass With Exemption(s)","Fail")))</f>
        <v/>
      </c>
      <c r="Z53" s="28">
        <f>'District AW'!$P$11</f>
        <v>0</v>
      </c>
      <c r="AA53" s="108">
        <f t="shared" si="5"/>
        <v>0</v>
      </c>
      <c r="AB53" s="29" t="str">
        <f>IF('District AW'!$B$11="","",IF($Z53&gt;=$AA53,"Pass",IF($Z53&gt;=($AA53-(('District AW'!$R$11-'District AW'!$S$11)/$AE53)),"Pass With Exemption(s)","Fail")))</f>
        <v/>
      </c>
      <c r="AC53" s="28">
        <f>'District AW'!$R$11+'District AW'!$S$11</f>
        <v>0</v>
      </c>
      <c r="AD53" s="28">
        <f>'District AW'!$E$11</f>
        <v>0</v>
      </c>
      <c r="AE53" s="108">
        <f t="shared" si="6"/>
        <v>0</v>
      </c>
      <c r="AF53" s="28">
        <f>'District AW'!$X$11</f>
        <v>0</v>
      </c>
      <c r="AH53" s="28">
        <f>'District AW'!$D$12</f>
        <v>0</v>
      </c>
      <c r="AI53" s="108">
        <f t="shared" si="7"/>
        <v>0</v>
      </c>
      <c r="AJ53" s="29" t="str">
        <f>IF('District AW'!$B$12="","",IF($AH53&gt;=$AI53,"Pass",IF($AH53&gt;=($AI53-'District AW'!$H$12-'District AW'!$I$12),"Pass With Exemption(s)","Fail")))</f>
        <v/>
      </c>
      <c r="AK53" s="28">
        <f>'District AW'!$F$12</f>
        <v>0</v>
      </c>
      <c r="AL53" s="108">
        <f t="shared" si="8"/>
        <v>0</v>
      </c>
      <c r="AM53" s="108">
        <f t="shared" si="9"/>
        <v>0</v>
      </c>
      <c r="AN53" s="29" t="str">
        <f>IF('District AW'!$B$12="","",IF($AK53&gt;=$AL53,"Pass",IF($AK53&gt;=($AL53-(('District AW'!$H$12-'District AW'!$I$12)/$AM53)),"Pass With Exemption(s)","Fail")))</f>
        <v/>
      </c>
      <c r="AO53" s="28">
        <f>'District AW'!$H$12+'District AW'!$I$12</f>
        <v>0</v>
      </c>
      <c r="AP53" s="28">
        <f>'District AW'!$O$12</f>
        <v>0</v>
      </c>
      <c r="AQ53" s="108">
        <f t="shared" si="10"/>
        <v>0</v>
      </c>
      <c r="AR53" s="29" t="str">
        <f>IF('District AW'!$B$12="","",IF($AP53&gt;=$AQ53,"Pass",IF($AP53&gt;=($AQ53-'District AW'!$R$12-'District AW'!$S$12),"Pass With Exemption(s)","Fail")))</f>
        <v/>
      </c>
      <c r="AS53" s="28">
        <f>'District AW'!$P$12</f>
        <v>0</v>
      </c>
      <c r="AT53" s="108">
        <f t="shared" si="11"/>
        <v>0</v>
      </c>
      <c r="AU53" s="29" t="str">
        <f>IF('District AW'!$B$12="","",IF($AS53&gt;=$AT53,"Pass",IF($AS53&gt;=($AT53-(('District AW'!$R$12-'District AW'!$S$12)/$AX53)),"Pass With Exemption(s)","Fail")))</f>
        <v/>
      </c>
      <c r="AV53" s="28">
        <f>'District AW'!$R$12+'District AW'!$S$12</f>
        <v>0</v>
      </c>
      <c r="AW53" s="28">
        <f>'District AW'!$E$12</f>
        <v>0</v>
      </c>
      <c r="AX53" s="108">
        <f t="shared" si="12"/>
        <v>0</v>
      </c>
      <c r="AY53" s="28">
        <f>'District AW'!$X$12</f>
        <v>0</v>
      </c>
      <c r="BA53" s="28">
        <f>'District AW'!$D$13</f>
        <v>0</v>
      </c>
      <c r="BB53" s="108">
        <f t="shared" si="13"/>
        <v>0</v>
      </c>
      <c r="BC53" s="29" t="str">
        <f>IF('District AW'!$B$13="","",IF($BA53&gt;=$BB53,"Pass",IF($BA53&gt;=($BB53-'District AW'!$H$13-'District AW'!$I$13),"Pass With Exemption(s)","Fail")))</f>
        <v/>
      </c>
      <c r="BD53" s="28">
        <f>'District AW'!$F$13</f>
        <v>0</v>
      </c>
      <c r="BE53" s="108">
        <f t="shared" si="14"/>
        <v>0</v>
      </c>
      <c r="BF53" s="108">
        <f t="shared" si="15"/>
        <v>0</v>
      </c>
      <c r="BG53" s="29" t="str">
        <f>IF('District AW'!$B$13="","",IF($BD53&gt;=$BE53,"Pass",IF($BD53&gt;=($BE53-(('District AW'!$H$13-'District AW'!$I$13)/$BF53)),"Pass With Exemption(s)","Fail")))</f>
        <v/>
      </c>
      <c r="BH53" s="28">
        <f>'District AW'!$H$13+'District AW'!$I$13</f>
        <v>0</v>
      </c>
      <c r="BI53" s="28">
        <f>'District AW'!$O$13</f>
        <v>0</v>
      </c>
      <c r="BJ53" s="108">
        <f t="shared" si="16"/>
        <v>0</v>
      </c>
      <c r="BK53" s="29" t="str">
        <f>IF('District AW'!$B$13="","",IF($BI53&gt;=$BJ53,"Pass",IF($BI53&gt;=($BJ53-'District AW'!$R$13-'District AW'!$S$13),"Pass With Exemption(s)","Fail")))</f>
        <v/>
      </c>
      <c r="BL53" s="28">
        <f>'District AW'!$P$13</f>
        <v>0</v>
      </c>
      <c r="BM53" s="108">
        <f t="shared" si="17"/>
        <v>0</v>
      </c>
      <c r="BN53" s="29" t="str">
        <f>IF('District AW'!$B$13="","",IF($BL53&gt;=$BM53,"Pass",IF($BL53&gt;=($BM53-(('District AW'!$R$13-'District AW'!$S$13)/$BQ53)),"Pass With Exemption(s)","Fail")))</f>
        <v/>
      </c>
      <c r="BO53" s="28">
        <f>'District AW'!$R$13+'District AW'!$S$13</f>
        <v>0</v>
      </c>
      <c r="BP53" s="28">
        <f>'District AW'!$E$13</f>
        <v>0</v>
      </c>
      <c r="BQ53" s="108">
        <f t="shared" si="18"/>
        <v>0</v>
      </c>
      <c r="BR53" s="28">
        <f>'District AW'!$X$13</f>
        <v>0</v>
      </c>
      <c r="BT53" s="28">
        <f>'District AW'!$D$14</f>
        <v>0</v>
      </c>
      <c r="BU53" s="108">
        <f t="shared" si="19"/>
        <v>0</v>
      </c>
      <c r="BV53" s="29" t="str">
        <f>IF('District AW'!$B$14="","",IF($BT53&gt;=$BU53,"Pass",IF($BT53&gt;=($BU53-'District AW'!$H$14-'District AW'!$I$14),"Pass With Exemption(s)","Fail")))</f>
        <v/>
      </c>
      <c r="BW53" s="28">
        <f>'District AW'!$F$14</f>
        <v>0</v>
      </c>
      <c r="BX53" s="108">
        <f t="shared" si="20"/>
        <v>0</v>
      </c>
      <c r="BY53" s="108">
        <f t="shared" si="21"/>
        <v>0</v>
      </c>
      <c r="BZ53" s="29" t="str">
        <f>IF('District AW'!$B$14="","",IF($BW53&gt;=$BX53,"Pass",IF($BW53&gt;=($BX53-(('District AW'!$H$14-'District AW'!$I$14)/$BY53)),"Pass With Exemption(s)","Fail")))</f>
        <v/>
      </c>
      <c r="CA53" s="28">
        <f>'District AW'!$H$14+'District AW'!$I$14</f>
        <v>0</v>
      </c>
      <c r="CB53" s="28">
        <f>'District AW'!$O$14</f>
        <v>0</v>
      </c>
      <c r="CC53" s="108">
        <f t="shared" si="22"/>
        <v>0</v>
      </c>
      <c r="CD53" s="29" t="str">
        <f>IF('District AW'!$B$14="","",IF($CB53&gt;=$CC53,"Pass",IF($CB53&gt;=($CC53-'District AW'!$R$14-'District AW'!$S$14),"Pass With Exemption(s)","Fail")))</f>
        <v/>
      </c>
      <c r="CE53" s="28">
        <f>'District AW'!$P$14</f>
        <v>0</v>
      </c>
      <c r="CF53" s="108">
        <f t="shared" si="23"/>
        <v>0</v>
      </c>
      <c r="CG53" s="29" t="str">
        <f>IF('District AW'!$B$14="","",IF($CE53&gt;=$CF53,"Pass",IF($CE53&gt;=($CF53-(('District AW'!$R$14-'District AW'!$S$14)/$CJ53)),"Pass With Exemption(s)","Fail")))</f>
        <v/>
      </c>
      <c r="CH53" s="28">
        <f>'District AW'!$R$14+'District AW'!$S$14</f>
        <v>0</v>
      </c>
      <c r="CI53" s="28">
        <f>'District AW'!$E$14</f>
        <v>0</v>
      </c>
      <c r="CJ53" s="108">
        <f t="shared" si="24"/>
        <v>0</v>
      </c>
      <c r="CK53" s="28">
        <f>'District AW'!$X$14</f>
        <v>0</v>
      </c>
      <c r="CM53" s="28">
        <f>'District AW'!$D$15</f>
        <v>0</v>
      </c>
      <c r="CN53" s="108">
        <f t="shared" si="25"/>
        <v>0</v>
      </c>
      <c r="CO53" s="29" t="str">
        <f>IF('District AW'!$B$15="","",IF($CM53&gt;=$CN53,"Pass",IF($CM53&gt;=($CN53-'District AW'!$H$15-'District AW'!$I$15),"Pass With Exemption(s)","Fail")))</f>
        <v/>
      </c>
      <c r="CP53" s="28">
        <f>'District AW'!$F$15</f>
        <v>0</v>
      </c>
      <c r="CQ53" s="108">
        <f t="shared" si="26"/>
        <v>0</v>
      </c>
      <c r="CR53" s="108">
        <f t="shared" si="27"/>
        <v>0</v>
      </c>
      <c r="CS53" s="29" t="str">
        <f>IF('District AW'!$B$15="","",IF($CP53&gt;=$CQ53,"Pass",IF($CP53&gt;=($CQ53-(('District AW'!$H$15-'District AW'!$I$15)/$CR53)),"Pass With Exemption(s)","Fail")))</f>
        <v/>
      </c>
      <c r="CT53" s="28">
        <f>'District AW'!$H$15+'District AW'!$I$15</f>
        <v>0</v>
      </c>
      <c r="CU53" s="28">
        <f>'District AW'!$O$15</f>
        <v>0</v>
      </c>
      <c r="CV53" s="108">
        <f t="shared" si="28"/>
        <v>0</v>
      </c>
      <c r="CW53" s="29" t="str">
        <f>IF('District AW'!$B$15="","",IF($CU53&gt;=$CV53,"Pass",IF($CU53&gt;=($CV53-'District AW'!$R$15-'District AW'!$S$15),"Pass With Exemption(s)","Fail")))</f>
        <v/>
      </c>
      <c r="CX53" s="28">
        <f>'District AW'!$P$15</f>
        <v>0</v>
      </c>
      <c r="CY53" s="108">
        <f t="shared" si="29"/>
        <v>0</v>
      </c>
      <c r="CZ53" s="29" t="str">
        <f>IF('District AW'!$B$15="","",IF($CX53&gt;=$CY53,"Pass",IF($CX53&gt;=($CY53-(('District AW'!$R$15-'District AW'!$S$15)/$DC53)),"Pass With Exemption(s)","Fail")))</f>
        <v/>
      </c>
      <c r="DA53" s="28">
        <f>'District AW'!$R$15+'District AW'!$S$15</f>
        <v>0</v>
      </c>
      <c r="DB53" s="28">
        <f>'District AW'!$E$15</f>
        <v>0</v>
      </c>
      <c r="DC53" s="108">
        <f t="shared" si="30"/>
        <v>0</v>
      </c>
      <c r="DD53" s="28">
        <f>'District AW'!$X$15</f>
        <v>0</v>
      </c>
      <c r="DF53" s="28">
        <f>'District AW'!$D$16</f>
        <v>0</v>
      </c>
      <c r="DG53" s="108">
        <f t="shared" si="31"/>
        <v>0</v>
      </c>
      <c r="DH53" s="29" t="str">
        <f>IF('District AW'!$B$16="","",IF($DF53&gt;=$DG53,"Pass",IF($DF53&gt;=($DG53-'District AW'!$H$16-'District AW'!$I$16),"Pass With Exemption(s)","Fail")))</f>
        <v/>
      </c>
      <c r="DI53" s="28">
        <f>'District AW'!$F$16</f>
        <v>0</v>
      </c>
      <c r="DJ53" s="108">
        <f t="shared" si="32"/>
        <v>0</v>
      </c>
      <c r="DK53" s="108">
        <f t="shared" si="33"/>
        <v>0</v>
      </c>
      <c r="DL53" s="29" t="str">
        <f>IF('District AW'!$B$16="","",IF($DI53&gt;=$DJ53,"Pass",IF($DI53&gt;=($DJ53-(('District AW'!$H$16-'District AW'!$I$16)/$DK53)),"Pass With Exemption(s)","Fail")))</f>
        <v/>
      </c>
      <c r="DM53" s="28">
        <f>'District AW'!$H$16+'District AW'!$I$16</f>
        <v>0</v>
      </c>
      <c r="DN53" s="28">
        <f>'District AW'!$O$16</f>
        <v>0</v>
      </c>
      <c r="DO53" s="108">
        <f t="shared" si="34"/>
        <v>0</v>
      </c>
      <c r="DP53" s="29" t="str">
        <f>IF('District AW'!$B$16="","",IF($DN53&gt;=$DO53,"Pass",IF($DN53&gt;=($DO53-'District AW'!$R$16-'District AW'!$S$16),"Pass With Exemption(s)","Fail")))</f>
        <v/>
      </c>
      <c r="DQ53" s="28">
        <f>'District AW'!$P$16</f>
        <v>0</v>
      </c>
      <c r="DR53" s="108">
        <f t="shared" si="35"/>
        <v>0</v>
      </c>
      <c r="DS53" s="29" t="str">
        <f>IF('District AW'!$B$16="","",IF($DQ53&gt;=$DR53,"Pass",IF($DQ53&gt;=($DR53-(('District AW'!$R$16-'District AW'!$S$16)/$DV53)),"Pass With Exemption(s)","Fail")))</f>
        <v/>
      </c>
      <c r="DT53" s="28">
        <f>'District AW'!$R$16+'District AW'!$S$16</f>
        <v>0</v>
      </c>
      <c r="DU53" s="28">
        <f>'District AW'!$E$16</f>
        <v>0</v>
      </c>
      <c r="DV53" s="108">
        <f t="shared" si="36"/>
        <v>0</v>
      </c>
      <c r="DW53" s="28">
        <f>'District AW'!$X$16</f>
        <v>0</v>
      </c>
      <c r="DY53" s="28">
        <f>'District AW'!$D$17</f>
        <v>0</v>
      </c>
      <c r="DZ53" s="108">
        <f t="shared" si="37"/>
        <v>0</v>
      </c>
      <c r="EA53" s="29" t="str">
        <f>IF('District AW'!$B$17="","",IF($DY53&gt;=$DZ53,"Pass",IF($DY53&gt;=($DZ53-'District AW'!$H$17-'District AW'!$I$17),"Pass With Exemption(s)","Fail")))</f>
        <v/>
      </c>
      <c r="EB53" s="28">
        <f>'District AW'!$F$17</f>
        <v>0</v>
      </c>
      <c r="EC53" s="108">
        <f t="shared" si="38"/>
        <v>0</v>
      </c>
      <c r="ED53" s="108">
        <f t="shared" si="39"/>
        <v>0</v>
      </c>
      <c r="EE53" s="29" t="str">
        <f>IF('District AW'!$B$17="","",IF($EB53&gt;=$EC53,"Pass",IF($EB53&gt;=($EC53-(('District AW'!$H$17-'District AW'!$I$17)/$ED53)),"Pass With Exemption(s)","Fail")))</f>
        <v/>
      </c>
      <c r="EF53" s="28">
        <f>'District AW'!$H$17+'District AW'!$I$17</f>
        <v>0</v>
      </c>
      <c r="EG53" s="28">
        <f>'District AW'!$O$17</f>
        <v>0</v>
      </c>
      <c r="EH53" s="108">
        <f t="shared" si="40"/>
        <v>0</v>
      </c>
      <c r="EI53" s="29" t="str">
        <f>IF('District AW'!$B$17="","",IF($EG53&gt;=$EH53,"Pass",IF($EG53&gt;=($EH53-'District AW'!$R$17-'District AW'!$S$17),"Pass With Exemption(s)","Fail")))</f>
        <v/>
      </c>
      <c r="EJ53" s="28">
        <f>'District AW'!$P$17</f>
        <v>0</v>
      </c>
      <c r="EK53" s="108">
        <f t="shared" si="41"/>
        <v>0</v>
      </c>
      <c r="EL53" s="29" t="str">
        <f>IF('District AW'!$B$17="","",IF($EJ53&gt;=$EK53,"Pass",IF($EJ53&gt;=($EK53-(('District AW'!$R$17-'District AW'!$S$17)/$EO53)),"Pass With Exemption(s)","Fail")))</f>
        <v/>
      </c>
      <c r="EM53" s="28">
        <f>'District AW'!$R$17+'District AW'!$S$17</f>
        <v>0</v>
      </c>
      <c r="EN53" s="28">
        <f>'District AW'!$E$17</f>
        <v>0</v>
      </c>
      <c r="EO53" s="108">
        <f t="shared" si="42"/>
        <v>0</v>
      </c>
      <c r="EP53" s="28">
        <f>'District AW'!$X$17</f>
        <v>0</v>
      </c>
      <c r="ER53" s="28">
        <f>'District AW'!$D$18</f>
        <v>0</v>
      </c>
      <c r="ES53" s="108">
        <f t="shared" si="43"/>
        <v>0</v>
      </c>
      <c r="ET53" s="29" t="str">
        <f>IF('District AW'!$B$18="","",IF($ER53&gt;=$ES53,"Pass",IF($ER53&gt;=($ES53-'District AW'!$H$18-'District AW'!$I$18),"Pass With Exemption(s)","Fail")))</f>
        <v/>
      </c>
      <c r="EU53" s="28">
        <f>'District AW'!$F$18</f>
        <v>0</v>
      </c>
      <c r="EV53" s="108">
        <f t="shared" si="44"/>
        <v>0</v>
      </c>
      <c r="EW53" s="108">
        <f t="shared" si="45"/>
        <v>0</v>
      </c>
      <c r="EX53" s="29" t="str">
        <f>IF('District AW'!$B$18="","",IF($EU53&gt;=$EV53,"Pass",IF($EU53&gt;=($EV53-(('District AW'!$H$18-'District AW'!$I$18)/$EW53)),"Pass With Exemption(s)","Fail")))</f>
        <v/>
      </c>
      <c r="EY53" s="28">
        <f>'District AW'!$H$18+'District AW'!$I$18</f>
        <v>0</v>
      </c>
      <c r="EZ53" s="28">
        <f>'District AW'!$O$18</f>
        <v>0</v>
      </c>
      <c r="FA53" s="108">
        <f t="shared" si="46"/>
        <v>0</v>
      </c>
      <c r="FB53" s="29" t="str">
        <f>IF('District AW'!$B$18="","",IF($EZ53&gt;=$FA53,"Pass",IF($EZ53&gt;=($FA53-'District AW'!$R$18-'District AW'!$S$18),"Pass With Exemption(s)","Fail")))</f>
        <v/>
      </c>
      <c r="FC53" s="28">
        <f>'District AW'!$P$18</f>
        <v>0</v>
      </c>
      <c r="FD53" s="108">
        <f t="shared" si="47"/>
        <v>0</v>
      </c>
      <c r="FE53" s="29" t="str">
        <f>IF('District AW'!$B$18="","",IF($FC53&gt;=$FD53,"Pass",IF($FC53&gt;=($FD53-(('District AW'!$R$18-'District AW'!$S$18)/$FH53)),"Pass With Exemption(s)","Fail")))</f>
        <v/>
      </c>
      <c r="FF53" s="28">
        <f>'District AW'!$R$18+'District AW'!$S$18</f>
        <v>0</v>
      </c>
      <c r="FG53" s="28">
        <f>'District AW'!$E$18</f>
        <v>0</v>
      </c>
      <c r="FH53" s="108">
        <f t="shared" si="48"/>
        <v>0</v>
      </c>
      <c r="FI53" s="28">
        <f>'District AW'!$X$18</f>
        <v>0</v>
      </c>
      <c r="FK53" s="28">
        <f>'District AW'!$D$19</f>
        <v>0</v>
      </c>
      <c r="FL53" s="108">
        <f t="shared" si="49"/>
        <v>0</v>
      </c>
      <c r="FM53" s="29" t="str">
        <f>IF('District AW'!$B$19="","",IF($FK53&gt;=$FL53,"Pass",IF($FK53&gt;=($FL53-'District AW'!$H$19-'District AW'!$I$19),"Pass With Exemption(s)","Fail")))</f>
        <v/>
      </c>
      <c r="FN53" s="28">
        <f>'District AW'!$F$19</f>
        <v>0</v>
      </c>
      <c r="FO53" s="108">
        <f t="shared" si="50"/>
        <v>0</v>
      </c>
      <c r="FP53" s="108">
        <f t="shared" si="51"/>
        <v>0</v>
      </c>
      <c r="FQ53" s="29" t="str">
        <f>IF('District AW'!$B$19="","",IF($FN53&gt;=$FO53,"Pass",IF($FN53&gt;=($FO53-(('District AW'!$H$19-'District AW'!$I$19)/$FP53)),"Pass With Exemption(s)","Fail")))</f>
        <v/>
      </c>
      <c r="FR53" s="28">
        <f>'District AW'!$H$19+'District AW'!$I$19</f>
        <v>0</v>
      </c>
      <c r="FS53" s="28">
        <f>'District AW'!$O$19</f>
        <v>0</v>
      </c>
      <c r="FT53" s="108">
        <f t="shared" si="52"/>
        <v>0</v>
      </c>
      <c r="FU53" s="29" t="str">
        <f>IF('District AW'!$B$19="","",IF($FS53&gt;=$FT53,"Pass",IF($FS53&gt;=($FT53-'District AW'!$R$19-'District AW'!$S$19),"Pass With Exemption(s)","Fail")))</f>
        <v/>
      </c>
      <c r="FV53" s="28">
        <f>'District AW'!$P$19</f>
        <v>0</v>
      </c>
      <c r="FW53" s="108">
        <f t="shared" si="53"/>
        <v>0</v>
      </c>
      <c r="FX53" s="29" t="str">
        <f>IF('District AW'!$B$19="","",IF($FV53&gt;=$FW53,"Pass",IF($FV53&gt;=($FW53-(('District AW'!$R$19-'District AW'!$S$19)/$GA53)),"Pass With Exemption(s)","Fail")))</f>
        <v/>
      </c>
      <c r="FY53" s="28">
        <f>'District AW'!$R$19+'District AW'!$S$19</f>
        <v>0</v>
      </c>
      <c r="FZ53" s="28">
        <f>'District AW'!$E$19</f>
        <v>0</v>
      </c>
      <c r="GA53" s="108">
        <f t="shared" si="54"/>
        <v>0</v>
      </c>
      <c r="GB53" s="28">
        <f>'District AW'!$X$19</f>
        <v>0</v>
      </c>
      <c r="GD53" s="28">
        <f>'District AW'!$D$20</f>
        <v>0</v>
      </c>
      <c r="GE53" s="108">
        <f t="shared" si="55"/>
        <v>0</v>
      </c>
      <c r="GF53" s="29" t="str">
        <f>IF('District AW'!$B$20="","",IF($GD53&gt;=$GE53,"Pass",IF($GD53&gt;=($GE53-'District AW'!$H$20-'District AW'!$I$20),"Pass With Exemption(s)","Fail")))</f>
        <v/>
      </c>
      <c r="GG53" s="28">
        <f>'District AW'!$F$20</f>
        <v>0</v>
      </c>
      <c r="GH53" s="108">
        <f t="shared" si="56"/>
        <v>0</v>
      </c>
      <c r="GI53" s="108">
        <f t="shared" si="57"/>
        <v>0</v>
      </c>
      <c r="GJ53" s="29" t="str">
        <f>IF('District AW'!$B$20="","",IF($GG53&gt;=$GH53,"Pass",IF($GG53&gt;=($GH53-(('District AW'!$H$20-'District AW'!$I$20)/$GI53)),"Pass With Exemption(s)","Fail")))</f>
        <v/>
      </c>
      <c r="GK53" s="28">
        <f>'District AW'!$H$20+'District AW'!$I$20</f>
        <v>0</v>
      </c>
      <c r="GL53" s="28">
        <f>'District AW'!$O$20</f>
        <v>0</v>
      </c>
      <c r="GM53" s="108">
        <f t="shared" si="58"/>
        <v>0</v>
      </c>
      <c r="GN53" s="29" t="str">
        <f>IF('District AW'!$B$20="","",IF($GL53&gt;=$GM53,"Pass",IF($GL53&gt;=($GM53-'District AW'!$R$20-'District AW'!$S$20),"Pass With Exemption(s)","Fail")))</f>
        <v/>
      </c>
      <c r="GO53" s="28">
        <f>'District AW'!$P$20</f>
        <v>0</v>
      </c>
      <c r="GP53" s="108">
        <f t="shared" si="59"/>
        <v>0</v>
      </c>
      <c r="GQ53" s="29" t="str">
        <f>IF('District AW'!$B$20="","",IF($GO53&gt;=$GP53,"Pass",IF($GO53&gt;=($GP53-(('District AW'!$R$20-'District AW'!$S$20)/$GT53)),"Pass With Exemption(s)","Fail")))</f>
        <v/>
      </c>
      <c r="GR53" s="28">
        <f>'District AW'!$R$20+'District AW'!$S$20</f>
        <v>0</v>
      </c>
      <c r="GS53" s="28">
        <f>'District AW'!$E$20</f>
        <v>0</v>
      </c>
      <c r="GT53" s="108">
        <f t="shared" si="60"/>
        <v>0</v>
      </c>
      <c r="GU53" s="28">
        <f>'District AW'!$X$20</f>
        <v>0</v>
      </c>
      <c r="GW53" s="28">
        <f>'District AW'!$D$21</f>
        <v>0</v>
      </c>
      <c r="GX53" s="108">
        <f t="shared" si="61"/>
        <v>0</v>
      </c>
      <c r="GY53" s="29" t="str">
        <f>IF('District AW'!$B$21="","",IF($GW53&gt;=$GX53,"Pass",IF($GW53&gt;=($GX53-'District AW'!$H$21-'District AW'!$I$21),"Pass With Exemption(s)","Fail")))</f>
        <v/>
      </c>
      <c r="GZ53" s="28">
        <f>'District AW'!$F$21</f>
        <v>0</v>
      </c>
      <c r="HA53" s="108">
        <f t="shared" si="62"/>
        <v>0</v>
      </c>
      <c r="HB53" s="108">
        <f t="shared" si="90"/>
        <v>0</v>
      </c>
      <c r="HC53" s="29" t="str">
        <f>IF('District AW'!$B$21="","",IF($GZ53&gt;=$HA53,"Pass",IF($GZ53&gt;=($HA53-(('District AW'!$H$21-'District AW'!$I$21)/$HB53)),"Pass With Exemption(s)","Fail")))</f>
        <v/>
      </c>
      <c r="HD53" s="28">
        <f>'District AW'!$H$21+'District AW'!$I$21</f>
        <v>0</v>
      </c>
      <c r="HE53" s="28">
        <f>'District AW'!$O$21</f>
        <v>0</v>
      </c>
      <c r="HF53" s="108">
        <f t="shared" si="63"/>
        <v>0</v>
      </c>
      <c r="HG53" s="29" t="str">
        <f>IF('District AW'!$B$21="","",IF($HE53&gt;=$HF53,"Pass",IF($HE53&gt;=($HF53-'District AW'!$R$21-'District AW'!$S$21),"Pass With Exemption(s)","Fail")))</f>
        <v/>
      </c>
      <c r="HH53" s="28">
        <f>'District AW'!$P$21</f>
        <v>0</v>
      </c>
      <c r="HI53" s="108">
        <f t="shared" si="64"/>
        <v>0</v>
      </c>
      <c r="HJ53" s="29" t="str">
        <f>IF('District AW'!$B$21="","",IF($HH53&gt;=$HI53,"Pass",IF($HH53&gt;=($HI53-(('District AW'!$R$21-'District AW'!$S$21)/$HM53)),"Pass With Exemption(s)","Fail")))</f>
        <v/>
      </c>
      <c r="HK53" s="28">
        <f>'District AW'!$R$21+'District AW'!$S$21</f>
        <v>0</v>
      </c>
      <c r="HL53" s="28">
        <f>'District AW'!$E$21</f>
        <v>0</v>
      </c>
      <c r="HM53" s="108">
        <f t="shared" si="65"/>
        <v>0</v>
      </c>
      <c r="HN53" s="28">
        <f>'District AW'!$X$21</f>
        <v>0</v>
      </c>
      <c r="HP53" s="28">
        <f>'District AW'!$D$22</f>
        <v>0</v>
      </c>
      <c r="HQ53" s="108">
        <f t="shared" si="66"/>
        <v>0</v>
      </c>
      <c r="HR53" s="29" t="str">
        <f>IF('District AW'!$B$22="","",IF($HP53&gt;=$HQ53,"Pass",IF($HP53&gt;=($HQ53-'District AW'!$H$22-'District AW'!$I$22),"Pass With Exemption(s)","Fail")))</f>
        <v/>
      </c>
      <c r="HS53" s="28">
        <f>'District AW'!$F$22</f>
        <v>0</v>
      </c>
      <c r="HT53" s="108">
        <f t="shared" si="67"/>
        <v>0</v>
      </c>
      <c r="HU53" s="108">
        <f t="shared" si="68"/>
        <v>0</v>
      </c>
      <c r="HV53" s="29" t="str">
        <f>IF('District AW'!$B$22="","",IF($HS53&gt;=$HT53,"Pass",IF($HS53&gt;=($HT53-(('District AW'!$H$22-'District AW'!$I$22)/$HU53)),"Pass With Exemption(s)","Fail")))</f>
        <v/>
      </c>
      <c r="HW53" s="28">
        <f>'District AW'!$H$22+'District AW'!$I$22</f>
        <v>0</v>
      </c>
      <c r="HX53" s="28">
        <f>'District AW'!$O$22</f>
        <v>0</v>
      </c>
      <c r="HY53" s="108">
        <f t="shared" si="69"/>
        <v>0</v>
      </c>
      <c r="HZ53" s="29" t="str">
        <f>IF('District AW'!$B$22="","",IF($HX53&gt;=$HY53,"Pass",IF($HX53&gt;=($HY53-'District AW'!$R$22-'District AW'!$S$22),"Pass With Exemption(s)","Fail")))</f>
        <v/>
      </c>
      <c r="IA53" s="28">
        <f>'District AW'!$P$22</f>
        <v>0</v>
      </c>
      <c r="IB53" s="108">
        <f t="shared" si="70"/>
        <v>0</v>
      </c>
      <c r="IC53" s="29" t="str">
        <f>IF('District AW'!$B$22="","",IF($IA53&gt;=$IB53,"Pass",IF($IA53&gt;=($IB53-(('District AW'!$R$22-'District AW'!$S$22)/$IF53)),"Pass With Exemption(s)","Fail")))</f>
        <v/>
      </c>
      <c r="ID53" s="28">
        <f>'District AW'!$R$22+'District AW'!$S$22</f>
        <v>0</v>
      </c>
      <c r="IE53" s="28">
        <f>'District AW'!$E$22</f>
        <v>0</v>
      </c>
      <c r="IF53" s="108">
        <f t="shared" si="71"/>
        <v>0</v>
      </c>
      <c r="IG53" s="28">
        <f>'District AW'!$X$22</f>
        <v>0</v>
      </c>
      <c r="II53" s="28">
        <f>'District AW'!$D$23</f>
        <v>0</v>
      </c>
      <c r="IJ53" s="108">
        <f t="shared" si="72"/>
        <v>0</v>
      </c>
      <c r="IK53" s="29" t="str">
        <f>IF('District AW'!$B$23="","",IF($II53&gt;=$IJ53,"Pass",IF($II53&gt;=($IJ53-'District AW'!$H$23-'District AW'!$I$23),"Pass With Exemption(s)","Fail")))</f>
        <v/>
      </c>
      <c r="IL53" s="28">
        <f>'District AW'!$F$23</f>
        <v>0</v>
      </c>
      <c r="IM53" s="108">
        <f t="shared" si="73"/>
        <v>0</v>
      </c>
      <c r="IN53" s="108">
        <f t="shared" si="74"/>
        <v>0</v>
      </c>
      <c r="IO53" s="29" t="str">
        <f>IF('District AW'!$B$23="","",IF($IL53&gt;=$IM53,"Pass",IF($IL53&gt;=($IM53-(('District AW'!$H$23-'District AW'!$I$23)/$IN53)),"Pass With Exemption(s)","Fail")))</f>
        <v/>
      </c>
      <c r="IP53" s="28">
        <f>'District AW'!$H$23+'District AW'!$I$23</f>
        <v>0</v>
      </c>
      <c r="IQ53" s="28">
        <f>'District AW'!$O$23</f>
        <v>0</v>
      </c>
      <c r="IR53" s="108">
        <f t="shared" si="75"/>
        <v>0</v>
      </c>
      <c r="IS53" s="29" t="str">
        <f>IF('District AW'!$B$23="","",IF($IQ53&gt;=$IR53,"Pass",IF($IQ53&gt;=($IR53-'District AW'!$R$23-'District AW'!$S$23),"Pass With Exemption(s)","Fail")))</f>
        <v/>
      </c>
      <c r="IT53" s="28">
        <f>'District AW'!$P$23</f>
        <v>0</v>
      </c>
      <c r="IU53" s="108">
        <f t="shared" si="76"/>
        <v>0</v>
      </c>
      <c r="IV53" s="29" t="str">
        <f>IF('District AW'!$B$23="","",IF($IT53&gt;=$IU53,"Pass",IF($IT53&gt;=($IU53-(('District AW'!$R$23-'District AW'!$S$23)/$IY53)),"Pass With Exemption(s)","Fail")))</f>
        <v/>
      </c>
      <c r="IW53" s="28">
        <f>'District AW'!$R$23+'District AW'!$S$23</f>
        <v>0</v>
      </c>
      <c r="IX53" s="28">
        <f>'District AW'!$E$23</f>
        <v>0</v>
      </c>
      <c r="IY53" s="108">
        <f t="shared" si="77"/>
        <v>0</v>
      </c>
      <c r="IZ53" s="28">
        <f>'District AW'!$X$23</f>
        <v>0</v>
      </c>
      <c r="JB53" s="28">
        <f>'District AW'!$D$24</f>
        <v>0</v>
      </c>
      <c r="JC53" s="108">
        <f t="shared" si="78"/>
        <v>0</v>
      </c>
      <c r="JD53" s="29" t="str">
        <f>IF('District AW'!$B$24="","",IF($JB53&gt;=$JC53,"Pass",IF($JB53&gt;=($JB53-'District AW'!$H$24-'District AW'!$I$24),"Pass With Exemption(s)","Fail")))</f>
        <v/>
      </c>
      <c r="JE53" s="28">
        <f>'District AW'!$F$24</f>
        <v>0</v>
      </c>
      <c r="JF53" s="108">
        <f t="shared" si="79"/>
        <v>0</v>
      </c>
      <c r="JG53" s="108">
        <f t="shared" si="80"/>
        <v>0</v>
      </c>
      <c r="JH53" s="29" t="str">
        <f>IF('District AW'!$B$24="","",IF($JE53&gt;=$JF53,"Pass",IF($JE53&gt;=($JF53-(('District AW'!$H$24-'District AW'!$I$24)/$JG53)),"Pass With Exemption(s)","Fail")))</f>
        <v/>
      </c>
      <c r="JI53" s="28">
        <f>'District AW'!$H$24+'District AW'!$I$24</f>
        <v>0</v>
      </c>
      <c r="JJ53" s="28">
        <f>'District AW'!$O$24</f>
        <v>0</v>
      </c>
      <c r="JK53" s="108">
        <f t="shared" si="81"/>
        <v>0</v>
      </c>
      <c r="JL53" s="29" t="str">
        <f>IF('District AW'!$B$24="","",IF($JJ53&gt;=$JK53,"Pass",IF($JJ53&gt;=($JK53-'District AW'!$R$24-'District AW'!$S$24),"Pass With Exemption(s)","Fail")))</f>
        <v/>
      </c>
      <c r="JM53" s="28">
        <f>'District AW'!$P$24</f>
        <v>0</v>
      </c>
      <c r="JN53" s="108">
        <f t="shared" si="82"/>
        <v>0</v>
      </c>
      <c r="JO53" s="29" t="str">
        <f>IF('District AW'!$B$24="","",IF($JM53&gt;=$JN53,"Pass",IF($JM53&gt;=($JN53-(('District AW'!$R$24-'District AW'!$S$24)/$JR53)),"Pass With Exemption(s)","Fail")))</f>
        <v/>
      </c>
      <c r="JP53" s="28">
        <f>'District AW'!$R$24+'District AW'!$S$24</f>
        <v>0</v>
      </c>
      <c r="JQ53" s="28">
        <f>'District AW'!$E$24</f>
        <v>0</v>
      </c>
      <c r="JR53" s="108">
        <f t="shared" si="83"/>
        <v>0</v>
      </c>
      <c r="JS53" s="28">
        <f>'District AW'!$X$24</f>
        <v>0</v>
      </c>
      <c r="JU53" s="28">
        <f>'District AW'!$D$25</f>
        <v>0</v>
      </c>
      <c r="JV53" s="108">
        <f t="shared" si="84"/>
        <v>0</v>
      </c>
      <c r="JW53" s="29" t="str">
        <f>IF('District AW'!$B$25="","",IF($JU53&gt;=$JV53,"Pass",IF($JU53&gt;=($JV53-'District AW'!$H$25-'District AW'!$I$25),"Pass With Exemption(s)","Fail")))</f>
        <v/>
      </c>
      <c r="JX53" s="28">
        <f>'District AW'!$F$25</f>
        <v>0</v>
      </c>
      <c r="JY53" s="108">
        <f t="shared" si="85"/>
        <v>0</v>
      </c>
      <c r="JZ53" s="108">
        <f t="shared" si="86"/>
        <v>0</v>
      </c>
      <c r="KA53" s="29" t="str">
        <f>IF('District AW'!$B$25="","",IF($JX53&gt;=$JY53,"Pass",IF($JX53&gt;=($JY53-(('District AW'!$H$25-'District AW'!$I$25)/$JZ53)),"Pass With Exemption(s)","Fail")))</f>
        <v/>
      </c>
      <c r="KB53" s="28">
        <f>'District AW'!$H$25+'District AW'!$I$25</f>
        <v>0</v>
      </c>
      <c r="KC53" s="28">
        <f>'District AW'!$O$25</f>
        <v>0</v>
      </c>
      <c r="KD53" s="108">
        <f t="shared" si="87"/>
        <v>0</v>
      </c>
      <c r="KE53" s="29" t="str">
        <f>IF('District AW'!$B$25="","",IF($KC53&gt;=$KD53,"Pass",IF($KC53&gt;=($KD53-'District AW'!$R$25-'District AW'!$S$25),"Pass With Exemption(s)","Fail")))</f>
        <v/>
      </c>
      <c r="KF53" s="28">
        <f>'District AW'!$P$25</f>
        <v>0</v>
      </c>
      <c r="KG53" s="108">
        <f t="shared" si="88"/>
        <v>0</v>
      </c>
      <c r="KH53" s="29" t="str">
        <f>IF('District AW'!$B$25="","",IF($KF53&gt;=$KG53,"Pass",IF($KF53&gt;=($KG53-(('District AW'!$R$25-'District AW'!$S$25)/$KK53)),"Pass With Exemption(s)","Fail")))</f>
        <v/>
      </c>
      <c r="KI53" s="28">
        <f>'District AW'!$R$25+'District AW'!$S$25</f>
        <v>0</v>
      </c>
      <c r="KJ53" s="28">
        <f>'District AW'!$E$25</f>
        <v>0</v>
      </c>
      <c r="KK53" s="108">
        <f t="shared" si="89"/>
        <v>0</v>
      </c>
      <c r="KL53" s="28">
        <f>'District AW'!$X$25</f>
        <v>0</v>
      </c>
    </row>
    <row r="54" spans="1:298" x14ac:dyDescent="0.3">
      <c r="A54" s="30">
        <f>'District AX'!$B$3</f>
        <v>0</v>
      </c>
      <c r="B54" s="28">
        <f>'District AX'!$D$10</f>
        <v>0</v>
      </c>
      <c r="C54" s="29" t="str">
        <f>IF('District AX'!$B$10="","",IF('District AX'!$H$10&gt;0,"Pass With Exemption(s)","Pass"))</f>
        <v/>
      </c>
      <c r="D54" s="28">
        <f>'District AX'!$F$10</f>
        <v>0</v>
      </c>
      <c r="E54" s="29" t="str">
        <f>IF('District AX'!$B$10="","",IF('District AX'!$H$10&gt;0,"Pass With Exemption(s)","Pass"))</f>
        <v/>
      </c>
      <c r="F54" s="28">
        <f>'District AX'!$H$10+'District AX'!$I$10</f>
        <v>0</v>
      </c>
      <c r="G54" s="28">
        <f>'District AX'!$O$10</f>
        <v>0</v>
      </c>
      <c r="H54" s="29" t="str">
        <f>IF('District AX'!$B$10="","",IF('District AX'!$R$10&gt;0,"Pass With Exemption(s)","Pass"))</f>
        <v/>
      </c>
      <c r="I54" s="28">
        <f>'District AX'!$P$10</f>
        <v>0</v>
      </c>
      <c r="J54" s="29" t="str">
        <f>IF('District AX'!$B$10="","",IF('District AX'!$R$10&gt;0,"Pass With Exemption(s)","Pass"))</f>
        <v/>
      </c>
      <c r="K54" s="28">
        <f>'District AX'!$R$10+'District AX'!$S$10</f>
        <v>0</v>
      </c>
      <c r="L54" s="28">
        <f>'District AX'!$E$10</f>
        <v>0</v>
      </c>
      <c r="M54" s="28">
        <f>'District AX'!$X$10</f>
        <v>0</v>
      </c>
      <c r="O54" s="28">
        <f>'District AX'!$D$11</f>
        <v>0</v>
      </c>
      <c r="P54" s="108">
        <f t="shared" si="1"/>
        <v>0</v>
      </c>
      <c r="Q54" s="29" t="str">
        <f>IF('District AX'!$B$11="","",IF($O54&gt;=$P54,"Pass",IF($O54&gt;=($P54-'District AX'!$H$11-'District AX'!$I$11),"Pass With Exemption(s)","Fail")))</f>
        <v/>
      </c>
      <c r="R54" s="28">
        <f>'District AX'!$F$11</f>
        <v>0</v>
      </c>
      <c r="S54" s="108">
        <f t="shared" si="2"/>
        <v>0</v>
      </c>
      <c r="T54" s="108">
        <f t="shared" si="3"/>
        <v>0</v>
      </c>
      <c r="U54" s="29" t="str">
        <f>IF('District AX'!$B$11="","",IF($R54&gt;=$S54,"Pass",IF($R54&gt;=($S54-(('District AX'!$H$11-'District AX'!$I$11)/$T54)),"Pass With Exemption(s)","Fail")))</f>
        <v/>
      </c>
      <c r="V54" s="28">
        <f>'District AX'!$H$11+'District AX'!$I$11</f>
        <v>0</v>
      </c>
      <c r="W54" s="28">
        <f>'District AX'!$O$11</f>
        <v>0</v>
      </c>
      <c r="X54" s="108">
        <f t="shared" si="4"/>
        <v>0</v>
      </c>
      <c r="Y54" s="29" t="str">
        <f>IF('District AX'!$B$11="","",IF($W54&gt;=$X54,"Pass",IF($W54&gt;=($X54-'District AX'!$R$11-'District AX'!$S$11),"Pass With Exemption(s)","Fail")))</f>
        <v/>
      </c>
      <c r="Z54" s="28">
        <f>'District AX'!$P$11</f>
        <v>0</v>
      </c>
      <c r="AA54" s="108">
        <f t="shared" si="5"/>
        <v>0</v>
      </c>
      <c r="AB54" s="29" t="str">
        <f>IF('District AX'!$B$11="","",IF($Z54&gt;=$AA54,"Pass",IF($Z54&gt;=($AA54-(('District AX'!$R$11-'District AX'!$S$11)/$AE54)),"Pass With Exemption(s)","Fail")))</f>
        <v/>
      </c>
      <c r="AC54" s="28">
        <f>'District AX'!$R$11+'District AX'!$S$11</f>
        <v>0</v>
      </c>
      <c r="AD54" s="28">
        <f>'District AX'!$E$11</f>
        <v>0</v>
      </c>
      <c r="AE54" s="108">
        <f t="shared" si="6"/>
        <v>0</v>
      </c>
      <c r="AF54" s="28">
        <f>'District AX'!$X$11</f>
        <v>0</v>
      </c>
      <c r="AH54" s="28">
        <f>'District AX'!$D$12</f>
        <v>0</v>
      </c>
      <c r="AI54" s="108">
        <f t="shared" si="7"/>
        <v>0</v>
      </c>
      <c r="AJ54" s="29" t="str">
        <f>IF('District AX'!$B$12="","",IF($AH54&gt;=$AI54,"Pass",IF($AH54&gt;=($AI54-'District AX'!$H$12-'District AX'!$I$12),"Pass With Exemption(s)","Fail")))</f>
        <v/>
      </c>
      <c r="AK54" s="28">
        <f>'District AX'!$F$12</f>
        <v>0</v>
      </c>
      <c r="AL54" s="108">
        <f t="shared" si="8"/>
        <v>0</v>
      </c>
      <c r="AM54" s="108">
        <f t="shared" si="9"/>
        <v>0</v>
      </c>
      <c r="AN54" s="29" t="str">
        <f>IF('District AX'!$B$12="","",IF($AK54&gt;=$AL54,"Pass",IF($AK54&gt;=($AL54-(('District AX'!$H$12-'District AX'!$I$12)/$AM54)),"Pass With Exemption(s)","Fail")))</f>
        <v/>
      </c>
      <c r="AO54" s="28">
        <f>'District AX'!$H$12+'District AX'!$I$12</f>
        <v>0</v>
      </c>
      <c r="AP54" s="28">
        <f>'District AX'!$O$12</f>
        <v>0</v>
      </c>
      <c r="AQ54" s="108">
        <f t="shared" si="10"/>
        <v>0</v>
      </c>
      <c r="AR54" s="29" t="str">
        <f>IF('District AX'!$B$12="","",IF($AP54&gt;=$AQ54,"Pass",IF($AP54&gt;=($AQ54-'District AX'!$R$12-'District AX'!$S$12),"Pass With Exemption(s)","Fail")))</f>
        <v/>
      </c>
      <c r="AS54" s="28">
        <f>'District AX'!$P$12</f>
        <v>0</v>
      </c>
      <c r="AT54" s="108">
        <f t="shared" si="11"/>
        <v>0</v>
      </c>
      <c r="AU54" s="29" t="str">
        <f>IF('District AX'!$B$12="","",IF($AS54&gt;=$AT54,"Pass",IF($AS54&gt;=($AT54-(('District AX'!$R$12-'District AX'!$S$12)/$AX54)),"Pass With Exemption(s)","Fail")))</f>
        <v/>
      </c>
      <c r="AV54" s="28">
        <f>'District AX'!$R$12+'District AX'!$S$12</f>
        <v>0</v>
      </c>
      <c r="AW54" s="28">
        <f>'District AX'!$E$12</f>
        <v>0</v>
      </c>
      <c r="AX54" s="108">
        <f t="shared" si="12"/>
        <v>0</v>
      </c>
      <c r="AY54" s="28">
        <f>'District AX'!$X$12</f>
        <v>0</v>
      </c>
      <c r="BA54" s="28">
        <f>'District AX'!$D$13</f>
        <v>0</v>
      </c>
      <c r="BB54" s="108">
        <f t="shared" si="13"/>
        <v>0</v>
      </c>
      <c r="BC54" s="29" t="str">
        <f>IF('District AX'!$B$13="","",IF($BA54&gt;=$BB54,"Pass",IF($BA54&gt;=($BB54-'District AX'!$H$13-'District AX'!$I$13),"Pass With Exemption(s)","Fail")))</f>
        <v/>
      </c>
      <c r="BD54" s="28">
        <f>'District AX'!$F$13</f>
        <v>0</v>
      </c>
      <c r="BE54" s="108">
        <f t="shared" si="14"/>
        <v>0</v>
      </c>
      <c r="BF54" s="108">
        <f t="shared" si="15"/>
        <v>0</v>
      </c>
      <c r="BG54" s="29" t="str">
        <f>IF('District AX'!$B$13="","",IF($BD54&gt;=$BE54,"Pass",IF($BD54&gt;=($BE54-(('District AX'!$H$13-'District AX'!$I$13)/$BF54)),"Pass With Exemption(s)","Fail")))</f>
        <v/>
      </c>
      <c r="BH54" s="28">
        <f>'District AX'!$H$13+'District AX'!$I$13</f>
        <v>0</v>
      </c>
      <c r="BI54" s="28">
        <f>'District AX'!$O$13</f>
        <v>0</v>
      </c>
      <c r="BJ54" s="108">
        <f t="shared" si="16"/>
        <v>0</v>
      </c>
      <c r="BK54" s="29" t="str">
        <f>IF('District AX'!$B$13="","",IF($BI54&gt;=$BJ54,"Pass",IF($BI54&gt;=($BJ54-'District AX'!$R$13-'District AX'!$S$13),"Pass With Exemption(s)","Fail")))</f>
        <v/>
      </c>
      <c r="BL54" s="28">
        <f>'District AX'!$P$13</f>
        <v>0</v>
      </c>
      <c r="BM54" s="108">
        <f t="shared" si="17"/>
        <v>0</v>
      </c>
      <c r="BN54" s="29" t="str">
        <f>IF('District AX'!$B$13="","",IF($BL54&gt;=$BM54,"Pass",IF($BL54&gt;=($BM54-(('District AX'!$R$13-'District AX'!$S$13)/$BQ54)),"Pass With Exemption(s)","Fail")))</f>
        <v/>
      </c>
      <c r="BO54" s="28">
        <f>'District AX'!$R$13+'District AX'!$S$13</f>
        <v>0</v>
      </c>
      <c r="BP54" s="28">
        <f>'District AX'!$E$13</f>
        <v>0</v>
      </c>
      <c r="BQ54" s="108">
        <f t="shared" si="18"/>
        <v>0</v>
      </c>
      <c r="BR54" s="28">
        <f>'District AX'!$X$13</f>
        <v>0</v>
      </c>
      <c r="BT54" s="28">
        <f>'District AX'!$D$14</f>
        <v>0</v>
      </c>
      <c r="BU54" s="108">
        <f t="shared" si="19"/>
        <v>0</v>
      </c>
      <c r="BV54" s="29" t="str">
        <f>IF('District AX'!$B$14="","",IF($BT54&gt;=$BU54,"Pass",IF($BT54&gt;=($BU54-'District AX'!$H$14-'District AX'!$I$14),"Pass With Exemption(s)","Fail")))</f>
        <v/>
      </c>
      <c r="BW54" s="28">
        <f>'District AX'!$F$14</f>
        <v>0</v>
      </c>
      <c r="BX54" s="108">
        <f t="shared" si="20"/>
        <v>0</v>
      </c>
      <c r="BY54" s="108">
        <f t="shared" si="21"/>
        <v>0</v>
      </c>
      <c r="BZ54" s="29" t="str">
        <f>IF('District AX'!$B$14="","",IF($BW54&gt;=$BX54,"Pass",IF($BW54&gt;=($BX54-(('District AX'!$H$14-'District AX'!$I$14)/$BY54)),"Pass With Exemption(s)","Fail")))</f>
        <v/>
      </c>
      <c r="CA54" s="28">
        <f>'District AX'!$H$14+'District AX'!$I$14</f>
        <v>0</v>
      </c>
      <c r="CB54" s="28">
        <f>'District AX'!$O$14</f>
        <v>0</v>
      </c>
      <c r="CC54" s="108">
        <f t="shared" si="22"/>
        <v>0</v>
      </c>
      <c r="CD54" s="29" t="str">
        <f>IF('District AX'!$B$14="","",IF($CB54&gt;=$CC54,"Pass",IF($CB54&gt;=($CC54-'District AX'!$R$14-'District AX'!$S$14),"Pass With Exemption(s)","Fail")))</f>
        <v/>
      </c>
      <c r="CE54" s="28">
        <f>'District AX'!$P$14</f>
        <v>0</v>
      </c>
      <c r="CF54" s="108">
        <f t="shared" si="23"/>
        <v>0</v>
      </c>
      <c r="CG54" s="29" t="str">
        <f>IF('District AX'!$B$14="","",IF($CE54&gt;=$CF54,"Pass",IF($CE54&gt;=($CF54-(('District AX'!$R$14-'District AX'!$S$14)/$CJ54)),"Pass With Exemption(s)","Fail")))</f>
        <v/>
      </c>
      <c r="CH54" s="28">
        <f>'District AX'!$R$14+'District AX'!$S$14</f>
        <v>0</v>
      </c>
      <c r="CI54" s="28">
        <f>'District AX'!$E$14</f>
        <v>0</v>
      </c>
      <c r="CJ54" s="108">
        <f t="shared" si="24"/>
        <v>0</v>
      </c>
      <c r="CK54" s="28">
        <f>'District AX'!$X$14</f>
        <v>0</v>
      </c>
      <c r="CM54" s="28">
        <f>'District AX'!$D$15</f>
        <v>0</v>
      </c>
      <c r="CN54" s="108">
        <f t="shared" si="25"/>
        <v>0</v>
      </c>
      <c r="CO54" s="29" t="str">
        <f>IF('District AX'!$B$15="","",IF($CM54&gt;=$CN54,"Pass",IF($CM54&gt;=($CN54-'District AX'!$H$15-'District AX'!$I$15),"Pass With Exemption(s)","Fail")))</f>
        <v/>
      </c>
      <c r="CP54" s="28">
        <f>'District AX'!$F$15</f>
        <v>0</v>
      </c>
      <c r="CQ54" s="108">
        <f t="shared" si="26"/>
        <v>0</v>
      </c>
      <c r="CR54" s="108">
        <f t="shared" si="27"/>
        <v>0</v>
      </c>
      <c r="CS54" s="29" t="str">
        <f>IF('District AX'!$B$15="","",IF($CP54&gt;=$CQ54,"Pass",IF($CP54&gt;=($CQ54-(('District AX'!$H$15-'District AX'!$I$15)/$CR54)),"Pass With Exemption(s)","Fail")))</f>
        <v/>
      </c>
      <c r="CT54" s="28">
        <f>'District AX'!$H$15+'District AX'!$I$15</f>
        <v>0</v>
      </c>
      <c r="CU54" s="28">
        <f>'District AX'!$O$15</f>
        <v>0</v>
      </c>
      <c r="CV54" s="108">
        <f t="shared" si="28"/>
        <v>0</v>
      </c>
      <c r="CW54" s="29" t="str">
        <f>IF('District AX'!$B$15="","",IF($CU54&gt;=$CV54,"Pass",IF($CU54&gt;=($CV54-'District AX'!$R$15-'District AX'!$S$15),"Pass With Exemption(s)","Fail")))</f>
        <v/>
      </c>
      <c r="CX54" s="28">
        <f>'District AX'!$P$15</f>
        <v>0</v>
      </c>
      <c r="CY54" s="108">
        <f t="shared" si="29"/>
        <v>0</v>
      </c>
      <c r="CZ54" s="29" t="str">
        <f>IF('District AX'!$B$15="","",IF($CX54&gt;=$CY54,"Pass",IF($CX54&gt;=($CY54-(('District AX'!$R$15-'District AX'!$S$15)/$DC54)),"Pass With Exemption(s)","Fail")))</f>
        <v/>
      </c>
      <c r="DA54" s="28">
        <f>'District AX'!$R$15+'District AX'!$S$15</f>
        <v>0</v>
      </c>
      <c r="DB54" s="28">
        <f>'District AX'!$E$15</f>
        <v>0</v>
      </c>
      <c r="DC54" s="108">
        <f t="shared" si="30"/>
        <v>0</v>
      </c>
      <c r="DD54" s="28">
        <f>'District AX'!$X$15</f>
        <v>0</v>
      </c>
      <c r="DF54" s="28">
        <f>'District AX'!$D$16</f>
        <v>0</v>
      </c>
      <c r="DG54" s="108">
        <f t="shared" si="31"/>
        <v>0</v>
      </c>
      <c r="DH54" s="29" t="str">
        <f>IF('District AX'!$B$16="","",IF($DF54&gt;=$DG54,"Pass",IF($DF54&gt;=($DG54-'District AX'!$H$16-'District AX'!$I$16),"Pass With Exemption(s)","Fail")))</f>
        <v/>
      </c>
      <c r="DI54" s="28">
        <f>'District AX'!$F$16</f>
        <v>0</v>
      </c>
      <c r="DJ54" s="108">
        <f t="shared" si="32"/>
        <v>0</v>
      </c>
      <c r="DK54" s="108">
        <f t="shared" si="33"/>
        <v>0</v>
      </c>
      <c r="DL54" s="29" t="str">
        <f>IF('District AX'!$B$16="","",IF($DI54&gt;=$DJ54,"Pass",IF($DI54&gt;=($DJ54-(('District AX'!$H$16-'District AX'!$I$16)/$DK54)),"Pass With Exemption(s)","Fail")))</f>
        <v/>
      </c>
      <c r="DM54" s="28">
        <f>'District AX'!$H$16+'District AX'!$I$16</f>
        <v>0</v>
      </c>
      <c r="DN54" s="28">
        <f>'District AX'!$O$16</f>
        <v>0</v>
      </c>
      <c r="DO54" s="108">
        <f t="shared" si="34"/>
        <v>0</v>
      </c>
      <c r="DP54" s="29" t="str">
        <f>IF('District AX'!$B$16="","",IF($DN54&gt;=$DO54,"Pass",IF($DN54&gt;=($DO54-'District AX'!$R$16-'District AX'!$S$16),"Pass With Exemption(s)","Fail")))</f>
        <v/>
      </c>
      <c r="DQ54" s="28">
        <f>'District AX'!$P$16</f>
        <v>0</v>
      </c>
      <c r="DR54" s="108">
        <f t="shared" si="35"/>
        <v>0</v>
      </c>
      <c r="DS54" s="29" t="str">
        <f>IF('District AX'!$B$16="","",IF($DQ54&gt;=$DR54,"Pass",IF($DQ54&gt;=($DR54-(('District AX'!$R$16-'District AX'!$S$16)/$DV54)),"Pass With Exemption(s)","Fail")))</f>
        <v/>
      </c>
      <c r="DT54" s="28">
        <f>'District AX'!$R$16+'District AX'!$S$16</f>
        <v>0</v>
      </c>
      <c r="DU54" s="28">
        <f>'District AX'!$E$16</f>
        <v>0</v>
      </c>
      <c r="DV54" s="108">
        <f t="shared" si="36"/>
        <v>0</v>
      </c>
      <c r="DW54" s="28">
        <f>'District AX'!$X$16</f>
        <v>0</v>
      </c>
      <c r="DY54" s="28">
        <f>'District AX'!$D$17</f>
        <v>0</v>
      </c>
      <c r="DZ54" s="108">
        <f t="shared" si="37"/>
        <v>0</v>
      </c>
      <c r="EA54" s="29" t="str">
        <f>IF('District AX'!$B$17="","",IF($DY54&gt;=$DZ54,"Pass",IF($DY54&gt;=($DZ54-'District AX'!$H$17-'District AX'!$I$17),"Pass With Exemption(s)","Fail")))</f>
        <v/>
      </c>
      <c r="EB54" s="28">
        <f>'District AX'!$F$17</f>
        <v>0</v>
      </c>
      <c r="EC54" s="108">
        <f t="shared" si="38"/>
        <v>0</v>
      </c>
      <c r="ED54" s="108">
        <f t="shared" si="39"/>
        <v>0</v>
      </c>
      <c r="EE54" s="29" t="str">
        <f>IF('District AX'!$B$17="","",IF($EB54&gt;=$EC54,"Pass",IF($EB54&gt;=($EC54-(('District AX'!$H$17-'District AX'!$I$17)/$ED54)),"Pass With Exemption(s)","Fail")))</f>
        <v/>
      </c>
      <c r="EF54" s="28">
        <f>'District AX'!$H$17+'District AX'!$I$17</f>
        <v>0</v>
      </c>
      <c r="EG54" s="28">
        <f>'District AX'!$O$17</f>
        <v>0</v>
      </c>
      <c r="EH54" s="108">
        <f t="shared" si="40"/>
        <v>0</v>
      </c>
      <c r="EI54" s="29" t="str">
        <f>IF('District AX'!$B$17="","",IF($EG54&gt;=$EH54,"Pass",IF($EG54&gt;=($EH54-'District AX'!$R$17-'District AX'!$S$17),"Pass With Exemption(s)","Fail")))</f>
        <v/>
      </c>
      <c r="EJ54" s="28">
        <f>'District AX'!$P$17</f>
        <v>0</v>
      </c>
      <c r="EK54" s="108">
        <f t="shared" si="41"/>
        <v>0</v>
      </c>
      <c r="EL54" s="29" t="str">
        <f>IF('District AX'!$B$17="","",IF($EJ54&gt;=$EK54,"Pass",IF($EJ54&gt;=($EK54-(('District AX'!$R$17-'District AX'!$S$17)/$EO54)),"Pass With Exemption(s)","Fail")))</f>
        <v/>
      </c>
      <c r="EM54" s="28">
        <f>'District AX'!$R$17+'District AX'!$S$17</f>
        <v>0</v>
      </c>
      <c r="EN54" s="28">
        <f>'District AX'!$E$17</f>
        <v>0</v>
      </c>
      <c r="EO54" s="108">
        <f t="shared" si="42"/>
        <v>0</v>
      </c>
      <c r="EP54" s="28">
        <f>'District AX'!$X$17</f>
        <v>0</v>
      </c>
      <c r="ER54" s="28">
        <f>'District AX'!$D$18</f>
        <v>0</v>
      </c>
      <c r="ES54" s="108">
        <f t="shared" si="43"/>
        <v>0</v>
      </c>
      <c r="ET54" s="29" t="str">
        <f>IF('District AX'!$B$18="","",IF($ER54&gt;=$ES54,"Pass",IF($ER54&gt;=($ES54-'District AX'!$H$18-'District AX'!$I$18),"Pass With Exemption(s)","Fail")))</f>
        <v/>
      </c>
      <c r="EU54" s="28">
        <f>'District AX'!$F$18</f>
        <v>0</v>
      </c>
      <c r="EV54" s="108">
        <f t="shared" si="44"/>
        <v>0</v>
      </c>
      <c r="EW54" s="108">
        <f t="shared" si="45"/>
        <v>0</v>
      </c>
      <c r="EX54" s="29" t="str">
        <f>IF('District AX'!$B$18="","",IF($EU54&gt;=$EV54,"Pass",IF($EU54&gt;=($EV54-(('District AX'!$H$18-'District AX'!$I$18)/$EW54)),"Pass With Exemption(s)","Fail")))</f>
        <v/>
      </c>
      <c r="EY54" s="28">
        <f>'District AX'!$H$18+'District AX'!$I$18</f>
        <v>0</v>
      </c>
      <c r="EZ54" s="28">
        <f>'District AX'!$O$18</f>
        <v>0</v>
      </c>
      <c r="FA54" s="108">
        <f t="shared" si="46"/>
        <v>0</v>
      </c>
      <c r="FB54" s="29" t="str">
        <f>IF('District AX'!$B$18="","",IF($EZ54&gt;=$FA54,"Pass",IF($EZ54&gt;=($FA54-'District AX'!$R$18-'District AX'!$S$18),"Pass With Exemption(s)","Fail")))</f>
        <v/>
      </c>
      <c r="FC54" s="28">
        <f>'District AX'!$P$18</f>
        <v>0</v>
      </c>
      <c r="FD54" s="108">
        <f t="shared" si="47"/>
        <v>0</v>
      </c>
      <c r="FE54" s="29" t="str">
        <f>IF('District AX'!$B$18="","",IF($FC54&gt;=$FD54,"Pass",IF($FC54&gt;=($FD54-(('District AX'!$R$18-'District AX'!$S$18)/$FH54)),"Pass With Exemption(s)","Fail")))</f>
        <v/>
      </c>
      <c r="FF54" s="28">
        <f>'District AX'!$R$18+'District AX'!$S$18</f>
        <v>0</v>
      </c>
      <c r="FG54" s="28">
        <f>'District AX'!$E$18</f>
        <v>0</v>
      </c>
      <c r="FH54" s="108">
        <f t="shared" si="48"/>
        <v>0</v>
      </c>
      <c r="FI54" s="28">
        <f>'District AX'!$X$18</f>
        <v>0</v>
      </c>
      <c r="FK54" s="28">
        <f>'District AX'!$D$19</f>
        <v>0</v>
      </c>
      <c r="FL54" s="108">
        <f t="shared" si="49"/>
        <v>0</v>
      </c>
      <c r="FM54" s="29" t="str">
        <f>IF('District AX'!$B$19="","",IF($FK54&gt;=$FL54,"Pass",IF($FK54&gt;=($FL54-'District AX'!$H$19-'District AX'!$I$19),"Pass With Exemption(s)","Fail")))</f>
        <v/>
      </c>
      <c r="FN54" s="28">
        <f>'District AX'!$F$19</f>
        <v>0</v>
      </c>
      <c r="FO54" s="108">
        <f t="shared" si="50"/>
        <v>0</v>
      </c>
      <c r="FP54" s="108">
        <f t="shared" si="51"/>
        <v>0</v>
      </c>
      <c r="FQ54" s="29" t="str">
        <f>IF('District AX'!$B$19="","",IF($FN54&gt;=$FO54,"Pass",IF($FN54&gt;=($FO54-(('District AX'!$H$19-'District AX'!$I$19)/$FP54)),"Pass With Exemption(s)","Fail")))</f>
        <v/>
      </c>
      <c r="FR54" s="28">
        <f>'District AX'!$H$19+'District AX'!$I$19</f>
        <v>0</v>
      </c>
      <c r="FS54" s="28">
        <f>'District AX'!$O$19</f>
        <v>0</v>
      </c>
      <c r="FT54" s="108">
        <f t="shared" si="52"/>
        <v>0</v>
      </c>
      <c r="FU54" s="29" t="str">
        <f>IF('District AX'!$B$19="","",IF($FS54&gt;=$FT54,"Pass",IF($FS54&gt;=($FT54-'District AX'!$R$19-'District AX'!$S$19),"Pass With Exemption(s)","Fail")))</f>
        <v/>
      </c>
      <c r="FV54" s="28">
        <f>'District AX'!$P$19</f>
        <v>0</v>
      </c>
      <c r="FW54" s="108">
        <f t="shared" si="53"/>
        <v>0</v>
      </c>
      <c r="FX54" s="29" t="str">
        <f>IF('District AX'!$B$19="","",IF($FV54&gt;=$FW54,"Pass",IF($FV54&gt;=($FW54-(('District AX'!$R$19-'District AX'!$S$19)/$GA54)),"Pass With Exemption(s)","Fail")))</f>
        <v/>
      </c>
      <c r="FY54" s="28">
        <f>'District AX'!$R$19+'District AX'!$S$19</f>
        <v>0</v>
      </c>
      <c r="FZ54" s="28">
        <f>'District AX'!$E$19</f>
        <v>0</v>
      </c>
      <c r="GA54" s="108">
        <f t="shared" si="54"/>
        <v>0</v>
      </c>
      <c r="GB54" s="28">
        <f>'District AX'!$X$19</f>
        <v>0</v>
      </c>
      <c r="GD54" s="28">
        <f>'District AX'!$D$20</f>
        <v>0</v>
      </c>
      <c r="GE54" s="108">
        <f t="shared" si="55"/>
        <v>0</v>
      </c>
      <c r="GF54" s="29" t="str">
        <f>IF('District AX'!$B$20="","",IF($GD54&gt;=$GE54,"Pass",IF($GD54&gt;=($GE54-'District AX'!$H$20-'District AX'!$I$20),"Pass With Exemption(s)","Fail")))</f>
        <v/>
      </c>
      <c r="GG54" s="28">
        <f>'District AX'!$F$20</f>
        <v>0</v>
      </c>
      <c r="GH54" s="108">
        <f t="shared" si="56"/>
        <v>0</v>
      </c>
      <c r="GI54" s="108">
        <f t="shared" si="57"/>
        <v>0</v>
      </c>
      <c r="GJ54" s="29" t="str">
        <f>IF('District AX'!$B$20="","",IF($GG54&gt;=$GH54,"Pass",IF($GG54&gt;=($GH54-(('District AX'!$H$20-'District AX'!$I$20)/$GI54)),"Pass With Exemption(s)","Fail")))</f>
        <v/>
      </c>
      <c r="GK54" s="28">
        <f>'District AX'!$H$20+'District AX'!$I$20</f>
        <v>0</v>
      </c>
      <c r="GL54" s="28">
        <f>'District AX'!$O$20</f>
        <v>0</v>
      </c>
      <c r="GM54" s="108">
        <f t="shared" si="58"/>
        <v>0</v>
      </c>
      <c r="GN54" s="29" t="str">
        <f>IF('District AX'!$B$20="","",IF($GL54&gt;=$GM54,"Pass",IF($GL54&gt;=($GM54-'District AX'!$R$20-'District AX'!$S$20),"Pass With Exemption(s)","Fail")))</f>
        <v/>
      </c>
      <c r="GO54" s="28">
        <f>'District AX'!$P$20</f>
        <v>0</v>
      </c>
      <c r="GP54" s="108">
        <f t="shared" si="59"/>
        <v>0</v>
      </c>
      <c r="GQ54" s="29" t="str">
        <f>IF('District AX'!$B$20="","",IF($GO54&gt;=$GP54,"Pass",IF($GO54&gt;=($GP54-(('District AX'!$R$20-'District AX'!$S$20)/$GT54)),"Pass With Exemption(s)","Fail")))</f>
        <v/>
      </c>
      <c r="GR54" s="28">
        <f>'District AX'!$R$20+'District AX'!$S$20</f>
        <v>0</v>
      </c>
      <c r="GS54" s="28">
        <f>'District AX'!$E$20</f>
        <v>0</v>
      </c>
      <c r="GT54" s="108">
        <f t="shared" si="60"/>
        <v>0</v>
      </c>
      <c r="GU54" s="28">
        <f>'District AX'!$X$20</f>
        <v>0</v>
      </c>
      <c r="GW54" s="28">
        <f>'District AX'!$D$21</f>
        <v>0</v>
      </c>
      <c r="GX54" s="108">
        <f t="shared" si="61"/>
        <v>0</v>
      </c>
      <c r="GY54" s="29" t="str">
        <f>IF('District AX'!$B$21="","",IF($GW54&gt;=$GX54,"Pass",IF($GW54&gt;=($GX54-'District AX'!$H$21-'District AX'!$I$21),"Pass With Exemption(s)","Fail")))</f>
        <v/>
      </c>
      <c r="GZ54" s="28">
        <f>'District AX'!$F$21</f>
        <v>0</v>
      </c>
      <c r="HA54" s="108">
        <f t="shared" si="62"/>
        <v>0</v>
      </c>
      <c r="HB54" s="108">
        <f t="shared" si="90"/>
        <v>0</v>
      </c>
      <c r="HC54" s="29" t="str">
        <f>IF('District AX'!$B$21="","",IF($GZ54&gt;=$HA54,"Pass",IF($GZ54&gt;=($HA54-(('District AX'!$H$21-'District AX'!$I$21)/$HB54)),"Pass With Exemption(s)","Fail")))</f>
        <v/>
      </c>
      <c r="HD54" s="28">
        <f>'District AX'!$H$21+'District AX'!$I$21</f>
        <v>0</v>
      </c>
      <c r="HE54" s="28">
        <f>'District AX'!$O$21</f>
        <v>0</v>
      </c>
      <c r="HF54" s="108">
        <f t="shared" si="63"/>
        <v>0</v>
      </c>
      <c r="HG54" s="29" t="str">
        <f>IF('District AX'!$B$21="","",IF($HE54&gt;=$HF54,"Pass",IF($HE54&gt;=($HF54-'District AX'!$R$21-'District AX'!$S$21),"Pass With Exemption(s)","Fail")))</f>
        <v/>
      </c>
      <c r="HH54" s="28">
        <f>'District AX'!$P$21</f>
        <v>0</v>
      </c>
      <c r="HI54" s="108">
        <f t="shared" si="64"/>
        <v>0</v>
      </c>
      <c r="HJ54" s="29" t="str">
        <f>IF('District AX'!$B$21="","",IF($HH54&gt;=$HI54,"Pass",IF($HH54&gt;=($HI54-(('District AX'!$R$21-'District AX'!$S$21)/$HM54)),"Pass With Exemption(s)","Fail")))</f>
        <v/>
      </c>
      <c r="HK54" s="28">
        <f>'District AX'!$R$21+'District AX'!$S$21</f>
        <v>0</v>
      </c>
      <c r="HL54" s="28">
        <f>'District AX'!$E$21</f>
        <v>0</v>
      </c>
      <c r="HM54" s="108">
        <f t="shared" si="65"/>
        <v>0</v>
      </c>
      <c r="HN54" s="28">
        <f>'District AX'!$X$21</f>
        <v>0</v>
      </c>
      <c r="HP54" s="28">
        <f>'District AX'!$D$22</f>
        <v>0</v>
      </c>
      <c r="HQ54" s="108">
        <f t="shared" si="66"/>
        <v>0</v>
      </c>
      <c r="HR54" s="29" t="str">
        <f>IF('District AX'!$B$22="","",IF($HP54&gt;=$HQ54,"Pass",IF($HP54&gt;=($HQ54-'District AX'!$H$22-'District AX'!$I$22),"Pass With Exemption(s)","Fail")))</f>
        <v/>
      </c>
      <c r="HS54" s="28">
        <f>'District AX'!$F$22</f>
        <v>0</v>
      </c>
      <c r="HT54" s="108">
        <f t="shared" si="67"/>
        <v>0</v>
      </c>
      <c r="HU54" s="108">
        <f t="shared" si="68"/>
        <v>0</v>
      </c>
      <c r="HV54" s="29" t="str">
        <f>IF('District AX'!$B$22="","",IF($HS54&gt;=$HT54,"Pass",IF($HS54&gt;=($HT54-(('District AX'!$H$22-'District AX'!$I$22)/$HU54)),"Pass With Exemption(s)","Fail")))</f>
        <v/>
      </c>
      <c r="HW54" s="28">
        <f>'District AX'!$H$22+'District AX'!$I$22</f>
        <v>0</v>
      </c>
      <c r="HX54" s="28">
        <f>'District AX'!$O$22</f>
        <v>0</v>
      </c>
      <c r="HY54" s="108">
        <f t="shared" si="69"/>
        <v>0</v>
      </c>
      <c r="HZ54" s="29" t="str">
        <f>IF('District AX'!$B$22="","",IF($HX54&gt;=$HY54,"Pass",IF($HX54&gt;=($HY54-'District AX'!$R$22-'District AX'!$S$22),"Pass With Exemption(s)","Fail")))</f>
        <v/>
      </c>
      <c r="IA54" s="28">
        <f>'District AX'!$P$22</f>
        <v>0</v>
      </c>
      <c r="IB54" s="108">
        <f t="shared" si="70"/>
        <v>0</v>
      </c>
      <c r="IC54" s="29" t="str">
        <f>IF('District AX'!$B$22="","",IF($IA54&gt;=$IB54,"Pass",IF($IA54&gt;=($IB54-(('District AX'!$R$22-'District AX'!$S$22)/$IF54)),"Pass With Exemption(s)","Fail")))</f>
        <v/>
      </c>
      <c r="ID54" s="28">
        <f>'District AX'!$R$22+'District AX'!$S$22</f>
        <v>0</v>
      </c>
      <c r="IE54" s="28">
        <f>'District AX'!$E$22</f>
        <v>0</v>
      </c>
      <c r="IF54" s="108">
        <f t="shared" si="71"/>
        <v>0</v>
      </c>
      <c r="IG54" s="28">
        <f>'District AX'!$X$22</f>
        <v>0</v>
      </c>
      <c r="II54" s="28">
        <f>'District AX'!$D$23</f>
        <v>0</v>
      </c>
      <c r="IJ54" s="108">
        <f t="shared" si="72"/>
        <v>0</v>
      </c>
      <c r="IK54" s="29" t="str">
        <f>IF('District AX'!$B$23="","",IF($II54&gt;=$IJ54,"Pass",IF($II54&gt;=($IJ54-'District AX'!$H$23-'District AX'!$I$23),"Pass With Exemption(s)","Fail")))</f>
        <v/>
      </c>
      <c r="IL54" s="28">
        <f>'District AX'!$F$23</f>
        <v>0</v>
      </c>
      <c r="IM54" s="108">
        <f t="shared" si="73"/>
        <v>0</v>
      </c>
      <c r="IN54" s="108">
        <f t="shared" si="74"/>
        <v>0</v>
      </c>
      <c r="IO54" s="29" t="str">
        <f>IF('District AX'!$B$23="","",IF($IL54&gt;=$IM54,"Pass",IF($IL54&gt;=($IM54-(('District AX'!$H$23-'District AX'!$I$23)/$IN54)),"Pass With Exemption(s)","Fail")))</f>
        <v/>
      </c>
      <c r="IP54" s="28">
        <f>'District AX'!$H$23+'District AX'!$I$23</f>
        <v>0</v>
      </c>
      <c r="IQ54" s="28">
        <f>'District AX'!$O$23</f>
        <v>0</v>
      </c>
      <c r="IR54" s="108">
        <f t="shared" si="75"/>
        <v>0</v>
      </c>
      <c r="IS54" s="29" t="str">
        <f>IF('District AX'!$B$23="","",IF($IQ54&gt;=$IR54,"Pass",IF($IQ54&gt;=($IR54-'District AX'!$R$23-'District AX'!$S$23),"Pass With Exemption(s)","Fail")))</f>
        <v/>
      </c>
      <c r="IT54" s="28">
        <f>'District AX'!$P$23</f>
        <v>0</v>
      </c>
      <c r="IU54" s="108">
        <f t="shared" si="76"/>
        <v>0</v>
      </c>
      <c r="IV54" s="29" t="str">
        <f>IF('District AX'!$B$23="","",IF($IT54&gt;=$IU54,"Pass",IF($IT54&gt;=($IU54-(('District AX'!$R$23-'District AX'!$S$23)/$IY54)),"Pass With Exemption(s)","Fail")))</f>
        <v/>
      </c>
      <c r="IW54" s="28">
        <f>'District AX'!$R$23+'District AX'!$S$23</f>
        <v>0</v>
      </c>
      <c r="IX54" s="28">
        <f>'District AX'!$E$23</f>
        <v>0</v>
      </c>
      <c r="IY54" s="108">
        <f t="shared" si="77"/>
        <v>0</v>
      </c>
      <c r="IZ54" s="28">
        <f>'District AX'!$X$23</f>
        <v>0</v>
      </c>
      <c r="JB54" s="28">
        <f>'District AX'!$D$24</f>
        <v>0</v>
      </c>
      <c r="JC54" s="108">
        <f t="shared" si="78"/>
        <v>0</v>
      </c>
      <c r="JD54" s="29" t="str">
        <f>IF('District AX'!$B$24="","",IF($JB54&gt;=$JC54,"Pass",IF($JB54&gt;=($JB54-'District AX'!$H$24-'District AX'!$I$24),"Pass With Exemption(s)","Fail")))</f>
        <v/>
      </c>
      <c r="JE54" s="28">
        <f>'District AX'!$F$24</f>
        <v>0</v>
      </c>
      <c r="JF54" s="108">
        <f t="shared" si="79"/>
        <v>0</v>
      </c>
      <c r="JG54" s="108">
        <f t="shared" si="80"/>
        <v>0</v>
      </c>
      <c r="JH54" s="29" t="str">
        <f>IF('District AX'!$B$24="","",IF($JE54&gt;=$JF54,"Pass",IF($JE54&gt;=($JF54-(('District AX'!$H$24-'District AX'!$I$24)/$JG54)),"Pass With Exemption(s)","Fail")))</f>
        <v/>
      </c>
      <c r="JI54" s="28">
        <f>'District AX'!$H$24+'District AX'!$I$24</f>
        <v>0</v>
      </c>
      <c r="JJ54" s="28">
        <f>'District AX'!$O$24</f>
        <v>0</v>
      </c>
      <c r="JK54" s="108">
        <f t="shared" si="81"/>
        <v>0</v>
      </c>
      <c r="JL54" s="29" t="str">
        <f>IF('District AX'!$B$24="","",IF($JJ54&gt;=$JK54,"Pass",IF($JJ54&gt;=($JK54-'District AX'!$R$24-'District AX'!$S$24),"Pass With Exemption(s)","Fail")))</f>
        <v/>
      </c>
      <c r="JM54" s="28">
        <f>'District AX'!$P$24</f>
        <v>0</v>
      </c>
      <c r="JN54" s="108">
        <f t="shared" si="82"/>
        <v>0</v>
      </c>
      <c r="JO54" s="29" t="str">
        <f>IF('District AX'!$B$24="","",IF($JM54&gt;=$JN54,"Pass",IF($JM54&gt;=($JN54-(('District AX'!$R$24-'District AX'!$S$24)/$JR54)),"Pass With Exemption(s)","Fail")))</f>
        <v/>
      </c>
      <c r="JP54" s="28">
        <f>'District AX'!$R$24+'District AX'!$S$24</f>
        <v>0</v>
      </c>
      <c r="JQ54" s="28">
        <f>'District AX'!$E$24</f>
        <v>0</v>
      </c>
      <c r="JR54" s="108">
        <f t="shared" si="83"/>
        <v>0</v>
      </c>
      <c r="JS54" s="28">
        <f>'District AX'!$X$24</f>
        <v>0</v>
      </c>
      <c r="JU54" s="28">
        <f>'District AX'!$D$25</f>
        <v>0</v>
      </c>
      <c r="JV54" s="108">
        <f t="shared" si="84"/>
        <v>0</v>
      </c>
      <c r="JW54" s="29" t="str">
        <f>IF('District AX'!$B$25="","",IF($JU54&gt;=$JV54,"Pass",IF($JU54&gt;=($JV54-'District AX'!$H$25-'District AX'!$I$25),"Pass With Exemption(s)","Fail")))</f>
        <v/>
      </c>
      <c r="JX54" s="28">
        <f>'District AX'!$F$25</f>
        <v>0</v>
      </c>
      <c r="JY54" s="108">
        <f t="shared" si="85"/>
        <v>0</v>
      </c>
      <c r="JZ54" s="108">
        <f t="shared" si="86"/>
        <v>0</v>
      </c>
      <c r="KA54" s="29" t="str">
        <f>IF('District AX'!$B$25="","",IF($JX54&gt;=$JY54,"Pass",IF($JX54&gt;=($JY54-(('District AX'!$H$25-'District AX'!$I$25)/$JZ54)),"Pass With Exemption(s)","Fail")))</f>
        <v/>
      </c>
      <c r="KB54" s="28">
        <f>'District AX'!$H$25+'District AX'!$I$25</f>
        <v>0</v>
      </c>
      <c r="KC54" s="28">
        <f>'District AX'!$O$25</f>
        <v>0</v>
      </c>
      <c r="KD54" s="108">
        <f t="shared" si="87"/>
        <v>0</v>
      </c>
      <c r="KE54" s="29" t="str">
        <f>IF('District AX'!$B$25="","",IF($KC54&gt;=$KD54,"Pass",IF($KC54&gt;=($KD54-'District AX'!$R$25-'District AX'!$S$25),"Pass With Exemption(s)","Fail")))</f>
        <v/>
      </c>
      <c r="KF54" s="28">
        <f>'District AX'!$P$25</f>
        <v>0</v>
      </c>
      <c r="KG54" s="108">
        <f t="shared" si="88"/>
        <v>0</v>
      </c>
      <c r="KH54" s="29" t="str">
        <f>IF('District AX'!$B$25="","",IF($KF54&gt;=$KG54,"Pass",IF($KF54&gt;=($KG54-(('District AX'!$R$25-'District AX'!$S$25)/$KK54)),"Pass With Exemption(s)","Fail")))</f>
        <v/>
      </c>
      <c r="KI54" s="28">
        <f>'District AX'!$R$25+'District AX'!$S$25</f>
        <v>0</v>
      </c>
      <c r="KJ54" s="28">
        <f>'District AX'!$E$25</f>
        <v>0</v>
      </c>
      <c r="KK54" s="108">
        <f t="shared" si="89"/>
        <v>0</v>
      </c>
      <c r="KL54" s="28">
        <f>'District AX'!$X$25</f>
        <v>0</v>
      </c>
    </row>
    <row r="55" spans="1:298" x14ac:dyDescent="0.3">
      <c r="A55" s="146"/>
    </row>
    <row r="61" spans="1:298" x14ac:dyDescent="0.3">
      <c r="A61" s="146">
        <f>'CDE Form'!A45</f>
        <v>45411</v>
      </c>
    </row>
  </sheetData>
  <mergeCells count="33">
    <mergeCell ref="FK2:GB2"/>
    <mergeCell ref="FK3:GB3"/>
    <mergeCell ref="GD3:GU3"/>
    <mergeCell ref="GD2:GU2"/>
    <mergeCell ref="GW2:HN2"/>
    <mergeCell ref="GW3:HN3"/>
    <mergeCell ref="DF2:DW2"/>
    <mergeCell ref="DF3:DW3"/>
    <mergeCell ref="DY2:EP2"/>
    <mergeCell ref="DY3:EP3"/>
    <mergeCell ref="ER2:FI2"/>
    <mergeCell ref="ER3:FI3"/>
    <mergeCell ref="B1:E1"/>
    <mergeCell ref="B3:L3"/>
    <mergeCell ref="B2:L2"/>
    <mergeCell ref="O2:AF2"/>
    <mergeCell ref="O3:AF3"/>
    <mergeCell ref="JB3:JS3"/>
    <mergeCell ref="JU2:KL2"/>
    <mergeCell ref="JU3:KL3"/>
    <mergeCell ref="AH2:AY2"/>
    <mergeCell ref="AH3:AY3"/>
    <mergeCell ref="HP2:IG2"/>
    <mergeCell ref="HP3:IG3"/>
    <mergeCell ref="II2:IZ2"/>
    <mergeCell ref="II3:IZ3"/>
    <mergeCell ref="JB2:JS2"/>
    <mergeCell ref="BA2:BR2"/>
    <mergeCell ref="BA3:BR3"/>
    <mergeCell ref="BT2:CK2"/>
    <mergeCell ref="BT3:CK3"/>
    <mergeCell ref="CM2:DD2"/>
    <mergeCell ref="CM3:DD3"/>
  </mergeCells>
  <conditionalFormatting sqref="C5:C54">
    <cfRule type="cellIs" dxfId="191" priority="190" operator="equal">
      <formula>"Pass With Exemption(s)"</formula>
    </cfRule>
    <cfRule type="cellIs" dxfId="190" priority="191" operator="equal">
      <formula>"Fail"</formula>
    </cfRule>
    <cfRule type="cellIs" dxfId="189" priority="192" operator="equal">
      <formula>"Pass"</formula>
    </cfRule>
  </conditionalFormatting>
  <conditionalFormatting sqref="E5:E54">
    <cfRule type="cellIs" dxfId="188" priority="184" operator="equal">
      <formula>"Pass With Exemption(s)"</formula>
    </cfRule>
    <cfRule type="cellIs" dxfId="187" priority="186" operator="equal">
      <formula>"Pass"</formula>
    </cfRule>
    <cfRule type="cellIs" dxfId="186" priority="185" operator="equal">
      <formula>"Fail"</formula>
    </cfRule>
  </conditionalFormatting>
  <conditionalFormatting sqref="H5:H54">
    <cfRule type="cellIs" dxfId="185" priority="183" operator="equal">
      <formula>"Pass"</formula>
    </cfRule>
    <cfRule type="cellIs" dxfId="184" priority="182" operator="equal">
      <formula>"Fail"</formula>
    </cfRule>
    <cfRule type="cellIs" dxfId="183" priority="181" operator="equal">
      <formula>"Pass With Exemption(s)"</formula>
    </cfRule>
  </conditionalFormatting>
  <conditionalFormatting sqref="J5:J54">
    <cfRule type="cellIs" dxfId="182" priority="189" operator="equal">
      <formula>"Pass"</formula>
    </cfRule>
    <cfRule type="cellIs" dxfId="181" priority="188" operator="equal">
      <formula>"Fail"</formula>
    </cfRule>
    <cfRule type="cellIs" dxfId="180" priority="187" operator="equal">
      <formula>"Pass With Exemption(s)"</formula>
    </cfRule>
  </conditionalFormatting>
  <conditionalFormatting sqref="Q5:Q54">
    <cfRule type="cellIs" dxfId="179" priority="180" operator="equal">
      <formula>"Pass"</formula>
    </cfRule>
    <cfRule type="cellIs" dxfId="178" priority="179" operator="equal">
      <formula>"Fail"</formula>
    </cfRule>
    <cfRule type="cellIs" dxfId="177" priority="178" operator="equal">
      <formula>"Pass With Exemption(s)"</formula>
    </cfRule>
  </conditionalFormatting>
  <conditionalFormatting sqref="U5:U54">
    <cfRule type="cellIs" dxfId="176" priority="173" operator="equal">
      <formula>"Fail"</formula>
    </cfRule>
    <cfRule type="cellIs" dxfId="175" priority="174" operator="equal">
      <formula>"Pass"</formula>
    </cfRule>
    <cfRule type="cellIs" dxfId="174" priority="172" operator="equal">
      <formula>"Pass With Exemption(s)"</formula>
    </cfRule>
  </conditionalFormatting>
  <conditionalFormatting sqref="Y5:Y54">
    <cfRule type="cellIs" dxfId="173" priority="171" operator="equal">
      <formula>"Pass"</formula>
    </cfRule>
    <cfRule type="cellIs" dxfId="172" priority="170" operator="equal">
      <formula>"Fail"</formula>
    </cfRule>
    <cfRule type="cellIs" dxfId="171" priority="169" operator="equal">
      <formula>"Pass With Exemption(s)"</formula>
    </cfRule>
  </conditionalFormatting>
  <conditionalFormatting sqref="AB5:AB54">
    <cfRule type="cellIs" dxfId="170" priority="177" operator="equal">
      <formula>"Pass"</formula>
    </cfRule>
    <cfRule type="cellIs" dxfId="169" priority="176" operator="equal">
      <formula>"Fail"</formula>
    </cfRule>
    <cfRule type="cellIs" dxfId="168" priority="175" operator="equal">
      <formula>"Pass With Exemption(s)"</formula>
    </cfRule>
  </conditionalFormatting>
  <conditionalFormatting sqref="AJ5:AJ54">
    <cfRule type="cellIs" dxfId="167" priority="168" operator="equal">
      <formula>"Pass"</formula>
    </cfRule>
    <cfRule type="cellIs" dxfId="166" priority="167" operator="equal">
      <formula>"Fail"</formula>
    </cfRule>
    <cfRule type="cellIs" dxfId="165" priority="166" operator="equal">
      <formula>"Pass With Exemption(s)"</formula>
    </cfRule>
  </conditionalFormatting>
  <conditionalFormatting sqref="AN5:AN54">
    <cfRule type="cellIs" dxfId="164" priority="165" operator="equal">
      <formula>"Pass"</formula>
    </cfRule>
    <cfRule type="cellIs" dxfId="163" priority="164" operator="equal">
      <formula>"Fail"</formula>
    </cfRule>
    <cfRule type="cellIs" dxfId="162" priority="163" operator="equal">
      <formula>"Pass With Exemption(s)"</formula>
    </cfRule>
  </conditionalFormatting>
  <conditionalFormatting sqref="AR5:AR54">
    <cfRule type="cellIs" dxfId="161" priority="162" operator="equal">
      <formula>"Pass"</formula>
    </cfRule>
    <cfRule type="cellIs" dxfId="160" priority="161" operator="equal">
      <formula>"Fail"</formula>
    </cfRule>
    <cfRule type="cellIs" dxfId="159" priority="160" operator="equal">
      <formula>"Pass With Exemption(s)"</formula>
    </cfRule>
  </conditionalFormatting>
  <conditionalFormatting sqref="AU5:AU54">
    <cfRule type="cellIs" dxfId="158" priority="159" operator="equal">
      <formula>"Pass"</formula>
    </cfRule>
    <cfRule type="cellIs" dxfId="157" priority="158" operator="equal">
      <formula>"Fail"</formula>
    </cfRule>
    <cfRule type="cellIs" dxfId="156" priority="157" operator="equal">
      <formula>"Pass With Exemption(s)"</formula>
    </cfRule>
  </conditionalFormatting>
  <conditionalFormatting sqref="BC5:BC54">
    <cfRule type="cellIs" dxfId="155" priority="156" operator="equal">
      <formula>"Pass"</formula>
    </cfRule>
    <cfRule type="cellIs" dxfId="154" priority="155" operator="equal">
      <formula>"Fail"</formula>
    </cfRule>
    <cfRule type="cellIs" dxfId="153" priority="154" operator="equal">
      <formula>"Pass With Exemption(s)"</formula>
    </cfRule>
  </conditionalFormatting>
  <conditionalFormatting sqref="BG5:BG54">
    <cfRule type="cellIs" dxfId="152" priority="153" operator="equal">
      <formula>"Pass"</formula>
    </cfRule>
    <cfRule type="cellIs" dxfId="151" priority="152" operator="equal">
      <formula>"Fail"</formula>
    </cfRule>
    <cfRule type="cellIs" dxfId="150" priority="151" operator="equal">
      <formula>"Pass With Exemption(s)"</formula>
    </cfRule>
  </conditionalFormatting>
  <conditionalFormatting sqref="BK5:BK54">
    <cfRule type="cellIs" dxfId="149" priority="150" operator="equal">
      <formula>"Pass"</formula>
    </cfRule>
    <cfRule type="cellIs" dxfId="148" priority="149" operator="equal">
      <formula>"Fail"</formula>
    </cfRule>
    <cfRule type="cellIs" dxfId="147" priority="148" operator="equal">
      <formula>"Pass With Exemption(s)"</formula>
    </cfRule>
  </conditionalFormatting>
  <conditionalFormatting sqref="BN5:BN54">
    <cfRule type="cellIs" dxfId="146" priority="147" operator="equal">
      <formula>"Pass"</formula>
    </cfRule>
    <cfRule type="cellIs" dxfId="145" priority="146" operator="equal">
      <formula>"Fail"</formula>
    </cfRule>
    <cfRule type="cellIs" dxfId="144" priority="145" operator="equal">
      <formula>"Pass With Exemption(s)"</formula>
    </cfRule>
  </conditionalFormatting>
  <conditionalFormatting sqref="BV5:BV54">
    <cfRule type="cellIs" dxfId="143" priority="144" operator="equal">
      <formula>"Pass"</formula>
    </cfRule>
    <cfRule type="cellIs" dxfId="142" priority="143" operator="equal">
      <formula>"Fail"</formula>
    </cfRule>
    <cfRule type="cellIs" dxfId="141" priority="142" operator="equal">
      <formula>"Pass With Exemption(s)"</formula>
    </cfRule>
  </conditionalFormatting>
  <conditionalFormatting sqref="BZ5:BZ54">
    <cfRule type="cellIs" dxfId="140" priority="141" operator="equal">
      <formula>"Pass"</formula>
    </cfRule>
    <cfRule type="cellIs" dxfId="139" priority="140" operator="equal">
      <formula>"Fail"</formula>
    </cfRule>
    <cfRule type="cellIs" dxfId="138" priority="139" operator="equal">
      <formula>"Pass With Exemption(s)"</formula>
    </cfRule>
  </conditionalFormatting>
  <conditionalFormatting sqref="CD5:CD54">
    <cfRule type="cellIs" dxfId="137" priority="138" operator="equal">
      <formula>"Pass"</formula>
    </cfRule>
    <cfRule type="cellIs" dxfId="136" priority="137" operator="equal">
      <formula>"Fail"</formula>
    </cfRule>
    <cfRule type="cellIs" dxfId="135" priority="136" operator="equal">
      <formula>"Pass With Exemption(s)"</formula>
    </cfRule>
  </conditionalFormatting>
  <conditionalFormatting sqref="CG5:CG54">
    <cfRule type="cellIs" dxfId="134" priority="135" operator="equal">
      <formula>"Pass"</formula>
    </cfRule>
    <cfRule type="cellIs" dxfId="133" priority="134" operator="equal">
      <formula>"Fail"</formula>
    </cfRule>
    <cfRule type="cellIs" dxfId="132" priority="133" operator="equal">
      <formula>"Pass With Exemption(s)"</formula>
    </cfRule>
  </conditionalFormatting>
  <conditionalFormatting sqref="CO5:CO54">
    <cfRule type="cellIs" dxfId="131" priority="132" operator="equal">
      <formula>"Pass"</formula>
    </cfRule>
    <cfRule type="cellIs" dxfId="130" priority="131" operator="equal">
      <formula>"Fail"</formula>
    </cfRule>
    <cfRule type="cellIs" dxfId="129" priority="130" operator="equal">
      <formula>"Pass With Exemption(s)"</formula>
    </cfRule>
  </conditionalFormatting>
  <conditionalFormatting sqref="CS5:CS54">
    <cfRule type="cellIs" dxfId="128" priority="129" operator="equal">
      <formula>"Pass"</formula>
    </cfRule>
    <cfRule type="cellIs" dxfId="127" priority="128" operator="equal">
      <formula>"Fail"</formula>
    </cfRule>
    <cfRule type="cellIs" dxfId="126" priority="127" operator="equal">
      <formula>"Pass With Exemption(s)"</formula>
    </cfRule>
  </conditionalFormatting>
  <conditionalFormatting sqref="CW5:CW54">
    <cfRule type="cellIs" dxfId="125" priority="124" operator="equal">
      <formula>"Pass With Exemption(s)"</formula>
    </cfRule>
    <cfRule type="cellIs" dxfId="124" priority="126" operator="equal">
      <formula>"Pass"</formula>
    </cfRule>
    <cfRule type="cellIs" dxfId="123" priority="125" operator="equal">
      <formula>"Fail"</formula>
    </cfRule>
  </conditionalFormatting>
  <conditionalFormatting sqref="CZ5:CZ54">
    <cfRule type="cellIs" dxfId="122" priority="121" operator="equal">
      <formula>"Pass With Exemption(s)"</formula>
    </cfRule>
    <cfRule type="cellIs" dxfId="121" priority="123" operator="equal">
      <formula>"Pass"</formula>
    </cfRule>
    <cfRule type="cellIs" dxfId="120" priority="122" operator="equal">
      <formula>"Fail"</formula>
    </cfRule>
  </conditionalFormatting>
  <conditionalFormatting sqref="DH5:DH54">
    <cfRule type="cellIs" dxfId="119" priority="120" operator="equal">
      <formula>"Pass"</formula>
    </cfRule>
    <cfRule type="cellIs" dxfId="118" priority="119" operator="equal">
      <formula>"Fail"</formula>
    </cfRule>
    <cfRule type="cellIs" dxfId="117" priority="118" operator="equal">
      <formula>"Pass With Exemption(s)"</formula>
    </cfRule>
  </conditionalFormatting>
  <conditionalFormatting sqref="DL5:DL54">
    <cfRule type="cellIs" dxfId="116" priority="117" operator="equal">
      <formula>"Pass"</formula>
    </cfRule>
    <cfRule type="cellIs" dxfId="115" priority="116" operator="equal">
      <formula>"Fail"</formula>
    </cfRule>
    <cfRule type="cellIs" dxfId="114" priority="115" operator="equal">
      <formula>"Pass With Exemption(s)"</formula>
    </cfRule>
  </conditionalFormatting>
  <conditionalFormatting sqref="DP5:DP54">
    <cfRule type="cellIs" dxfId="113" priority="114" operator="equal">
      <formula>"Pass"</formula>
    </cfRule>
    <cfRule type="cellIs" dxfId="112" priority="113" operator="equal">
      <formula>"Fail"</formula>
    </cfRule>
    <cfRule type="cellIs" dxfId="111" priority="112" operator="equal">
      <formula>"Pass With Exemption(s)"</formula>
    </cfRule>
  </conditionalFormatting>
  <conditionalFormatting sqref="DS5:DS54">
    <cfRule type="cellIs" dxfId="110" priority="109" operator="equal">
      <formula>"Pass With Exemption(s)"</formula>
    </cfRule>
    <cfRule type="cellIs" dxfId="109" priority="111" operator="equal">
      <formula>"Pass"</formula>
    </cfRule>
    <cfRule type="cellIs" dxfId="108" priority="110" operator="equal">
      <formula>"Fail"</formula>
    </cfRule>
  </conditionalFormatting>
  <conditionalFormatting sqref="EA5:EA54">
    <cfRule type="cellIs" dxfId="107" priority="108" operator="equal">
      <formula>"Pass"</formula>
    </cfRule>
    <cfRule type="cellIs" dxfId="106" priority="107" operator="equal">
      <formula>"Fail"</formula>
    </cfRule>
    <cfRule type="cellIs" dxfId="105" priority="106" operator="equal">
      <formula>"Pass With Exemption(s)"</formula>
    </cfRule>
  </conditionalFormatting>
  <conditionalFormatting sqref="EE5:EE54">
    <cfRule type="cellIs" dxfId="104" priority="105" operator="equal">
      <formula>"Pass"</formula>
    </cfRule>
    <cfRule type="cellIs" dxfId="103" priority="104" operator="equal">
      <formula>"Fail"</formula>
    </cfRule>
    <cfRule type="cellIs" dxfId="102" priority="103" operator="equal">
      <formula>"Pass With Exemption(s)"</formula>
    </cfRule>
  </conditionalFormatting>
  <conditionalFormatting sqref="EI5:EI54">
    <cfRule type="cellIs" dxfId="101" priority="102" operator="equal">
      <formula>"Pass"</formula>
    </cfRule>
    <cfRule type="cellIs" dxfId="100" priority="100" operator="equal">
      <formula>"Pass With Exemption(s)"</formula>
    </cfRule>
    <cfRule type="cellIs" dxfId="99" priority="101" operator="equal">
      <formula>"Fail"</formula>
    </cfRule>
  </conditionalFormatting>
  <conditionalFormatting sqref="EL5:EL54">
    <cfRule type="cellIs" dxfId="98" priority="97" operator="equal">
      <formula>"Pass With Exemption(s)"</formula>
    </cfRule>
    <cfRule type="cellIs" dxfId="97" priority="98" operator="equal">
      <formula>"Fail"</formula>
    </cfRule>
    <cfRule type="cellIs" dxfId="96" priority="99" operator="equal">
      <formula>"Pass"</formula>
    </cfRule>
  </conditionalFormatting>
  <conditionalFormatting sqref="ET5:ET54">
    <cfRule type="cellIs" dxfId="95" priority="94" operator="equal">
      <formula>"Pass With Exemption(s)"</formula>
    </cfRule>
    <cfRule type="cellIs" dxfId="94" priority="96" operator="equal">
      <formula>"Pass"</formula>
    </cfRule>
    <cfRule type="cellIs" dxfId="93" priority="95" operator="equal">
      <formula>"Fail"</formula>
    </cfRule>
  </conditionalFormatting>
  <conditionalFormatting sqref="EX5:EX54">
    <cfRule type="cellIs" dxfId="92" priority="93" operator="equal">
      <formula>"Pass"</formula>
    </cfRule>
    <cfRule type="cellIs" dxfId="91" priority="92" operator="equal">
      <formula>"Fail"</formula>
    </cfRule>
    <cfRule type="cellIs" dxfId="90" priority="91" operator="equal">
      <formula>"Pass With Exemption(s)"</formula>
    </cfRule>
  </conditionalFormatting>
  <conditionalFormatting sqref="FB5:FB54">
    <cfRule type="cellIs" dxfId="89" priority="89" operator="equal">
      <formula>"Fail"</formula>
    </cfRule>
    <cfRule type="cellIs" dxfId="88" priority="90" operator="equal">
      <formula>"Pass"</formula>
    </cfRule>
    <cfRule type="cellIs" dxfId="87" priority="88" operator="equal">
      <formula>"Pass With Exemption(s)"</formula>
    </cfRule>
  </conditionalFormatting>
  <conditionalFormatting sqref="FE5:FE54">
    <cfRule type="cellIs" dxfId="86" priority="87" operator="equal">
      <formula>"Pass"</formula>
    </cfRule>
    <cfRule type="cellIs" dxfId="85" priority="86" operator="equal">
      <formula>"Fail"</formula>
    </cfRule>
    <cfRule type="cellIs" dxfId="84" priority="85" operator="equal">
      <formula>"Pass With Exemption(s)"</formula>
    </cfRule>
  </conditionalFormatting>
  <conditionalFormatting sqref="FM5:FM54">
    <cfRule type="cellIs" dxfId="83" priority="84" operator="equal">
      <formula>"Pass"</formula>
    </cfRule>
    <cfRule type="cellIs" dxfId="82" priority="83" operator="equal">
      <formula>"Fail"</formula>
    </cfRule>
    <cfRule type="cellIs" dxfId="81" priority="82" operator="equal">
      <formula>"Pass With Exemption(s)"</formula>
    </cfRule>
  </conditionalFormatting>
  <conditionalFormatting sqref="FQ5:FQ54">
    <cfRule type="cellIs" dxfId="80" priority="81" operator="equal">
      <formula>"Pass"</formula>
    </cfRule>
    <cfRule type="cellIs" dxfId="79" priority="80" operator="equal">
      <formula>"Fail"</formula>
    </cfRule>
    <cfRule type="cellIs" dxfId="78" priority="79" operator="equal">
      <formula>"Pass With Exemption(s)"</formula>
    </cfRule>
  </conditionalFormatting>
  <conditionalFormatting sqref="FU5:FU54">
    <cfRule type="cellIs" dxfId="77" priority="78" operator="equal">
      <formula>"Pass"</formula>
    </cfRule>
    <cfRule type="cellIs" dxfId="76" priority="77" operator="equal">
      <formula>"Fail"</formula>
    </cfRule>
    <cfRule type="cellIs" dxfId="75" priority="76" operator="equal">
      <formula>"Pass With Exemption(s)"</formula>
    </cfRule>
  </conditionalFormatting>
  <conditionalFormatting sqref="FX5:FX54">
    <cfRule type="cellIs" dxfId="74" priority="73" operator="equal">
      <formula>"Pass With Exemption(s)"</formula>
    </cfRule>
    <cfRule type="cellIs" dxfId="73" priority="75" operator="equal">
      <formula>"Pass"</formula>
    </cfRule>
    <cfRule type="cellIs" dxfId="72" priority="74" operator="equal">
      <formula>"Fail"</formula>
    </cfRule>
  </conditionalFormatting>
  <conditionalFormatting sqref="GF5:GF54">
    <cfRule type="cellIs" dxfId="71" priority="72" operator="equal">
      <formula>"Pass"</formula>
    </cfRule>
    <cfRule type="cellIs" dxfId="70" priority="71" operator="equal">
      <formula>"Fail"</formula>
    </cfRule>
    <cfRule type="cellIs" dxfId="69" priority="70" operator="equal">
      <formula>"Pass With Exemption(s)"</formula>
    </cfRule>
  </conditionalFormatting>
  <conditionalFormatting sqref="GJ5:GJ54">
    <cfRule type="cellIs" dxfId="68" priority="69" operator="equal">
      <formula>"Pass"</formula>
    </cfRule>
    <cfRule type="cellIs" dxfId="67" priority="68" operator="equal">
      <formula>"Fail"</formula>
    </cfRule>
    <cfRule type="cellIs" dxfId="66" priority="67" operator="equal">
      <formula>"Pass With Exemption(s)"</formula>
    </cfRule>
  </conditionalFormatting>
  <conditionalFormatting sqref="GN5:GN54">
    <cfRule type="cellIs" dxfId="65" priority="66" operator="equal">
      <formula>"Pass"</formula>
    </cfRule>
    <cfRule type="cellIs" dxfId="64" priority="65" operator="equal">
      <formula>"Fail"</formula>
    </cfRule>
    <cfRule type="cellIs" dxfId="63" priority="64" operator="equal">
      <formula>"Pass With Exemption(s)"</formula>
    </cfRule>
  </conditionalFormatting>
  <conditionalFormatting sqref="GQ5:GQ54">
    <cfRule type="cellIs" dxfId="62" priority="63" operator="equal">
      <formula>"Pass"</formula>
    </cfRule>
    <cfRule type="cellIs" dxfId="61" priority="62" operator="equal">
      <formula>"Fail"</formula>
    </cfRule>
    <cfRule type="cellIs" dxfId="60" priority="61" operator="equal">
      <formula>"Pass With Exemption(s)"</formula>
    </cfRule>
  </conditionalFormatting>
  <conditionalFormatting sqref="GY5:GY54">
    <cfRule type="cellIs" dxfId="59" priority="60" operator="equal">
      <formula>"Pass"</formula>
    </cfRule>
    <cfRule type="cellIs" dxfId="58" priority="59" operator="equal">
      <formula>"Fail"</formula>
    </cfRule>
    <cfRule type="cellIs" dxfId="57" priority="58" operator="equal">
      <formula>"Pass With Exemption(s)"</formula>
    </cfRule>
  </conditionalFormatting>
  <conditionalFormatting sqref="HC5:HC54">
    <cfRule type="cellIs" dxfId="56" priority="57" operator="equal">
      <formula>"Pass"</formula>
    </cfRule>
    <cfRule type="cellIs" dxfId="55" priority="56" operator="equal">
      <formula>"Fail"</formula>
    </cfRule>
    <cfRule type="cellIs" dxfId="54" priority="55" operator="equal">
      <formula>"Pass With Exemption(s)"</formula>
    </cfRule>
  </conditionalFormatting>
  <conditionalFormatting sqref="HG5:HG54">
    <cfRule type="cellIs" dxfId="53" priority="54" operator="equal">
      <formula>"Pass"</formula>
    </cfRule>
    <cfRule type="cellIs" dxfId="52" priority="53" operator="equal">
      <formula>"Fail"</formula>
    </cfRule>
    <cfRule type="cellIs" dxfId="51" priority="52" operator="equal">
      <formula>"Pass With Exemption(s)"</formula>
    </cfRule>
  </conditionalFormatting>
  <conditionalFormatting sqref="HJ5:HJ54">
    <cfRule type="cellIs" dxfId="50" priority="51" operator="equal">
      <formula>"Pass"</formula>
    </cfRule>
    <cfRule type="cellIs" dxfId="49" priority="50" operator="equal">
      <formula>"Fail"</formula>
    </cfRule>
    <cfRule type="cellIs" dxfId="48" priority="49" operator="equal">
      <formula>"Pass With Exemption(s)"</formula>
    </cfRule>
  </conditionalFormatting>
  <conditionalFormatting sqref="HR5:HR54">
    <cfRule type="cellIs" dxfId="47" priority="48" operator="equal">
      <formula>"Pass"</formula>
    </cfRule>
    <cfRule type="cellIs" dxfId="46" priority="47" operator="equal">
      <formula>"Fail"</formula>
    </cfRule>
    <cfRule type="cellIs" dxfId="45" priority="46" operator="equal">
      <formula>"Pass With Exemption(s)"</formula>
    </cfRule>
  </conditionalFormatting>
  <conditionalFormatting sqref="HV5:HV54">
    <cfRule type="cellIs" dxfId="44" priority="45" operator="equal">
      <formula>"Pass"</formula>
    </cfRule>
    <cfRule type="cellIs" dxfId="43" priority="44" operator="equal">
      <formula>"Fail"</formula>
    </cfRule>
    <cfRule type="cellIs" dxfId="42" priority="43" operator="equal">
      <formula>"Pass With Exemption(s)"</formula>
    </cfRule>
  </conditionalFormatting>
  <conditionalFormatting sqref="HZ5:HZ54">
    <cfRule type="cellIs" dxfId="41" priority="42" operator="equal">
      <formula>"Pass"</formula>
    </cfRule>
    <cfRule type="cellIs" dxfId="40" priority="41" operator="equal">
      <formula>"Fail"</formula>
    </cfRule>
    <cfRule type="cellIs" dxfId="39" priority="40" operator="equal">
      <formula>"Pass With Exemption(s)"</formula>
    </cfRule>
  </conditionalFormatting>
  <conditionalFormatting sqref="IC5:IC54">
    <cfRule type="cellIs" dxfId="38" priority="39" operator="equal">
      <formula>"Pass"</formula>
    </cfRule>
    <cfRule type="cellIs" dxfId="37" priority="38" operator="equal">
      <formula>"Fail"</formula>
    </cfRule>
    <cfRule type="cellIs" dxfId="36" priority="37" operator="equal">
      <formula>"Pass With Exemption(s)"</formula>
    </cfRule>
  </conditionalFormatting>
  <conditionalFormatting sqref="IK5:IK54">
    <cfRule type="cellIs" dxfId="35" priority="36" operator="equal">
      <formula>"Pass"</formula>
    </cfRule>
    <cfRule type="cellIs" dxfId="34" priority="35" operator="equal">
      <formula>"Fail"</formula>
    </cfRule>
    <cfRule type="cellIs" dxfId="33" priority="34" operator="equal">
      <formula>"Pass With Exemption(s)"</formula>
    </cfRule>
  </conditionalFormatting>
  <conditionalFormatting sqref="IO5:IO54">
    <cfRule type="cellIs" dxfId="32" priority="33" operator="equal">
      <formula>"Pass"</formula>
    </cfRule>
    <cfRule type="cellIs" dxfId="31" priority="32" operator="equal">
      <formula>"Fail"</formula>
    </cfRule>
    <cfRule type="cellIs" dxfId="30" priority="31" operator="equal">
      <formula>"Pass With Exemption(s)"</formula>
    </cfRule>
  </conditionalFormatting>
  <conditionalFormatting sqref="IS5:IS54">
    <cfRule type="cellIs" dxfId="29" priority="30" operator="equal">
      <formula>"Pass"</formula>
    </cfRule>
    <cfRule type="cellIs" dxfId="28" priority="29" operator="equal">
      <formula>"Fail"</formula>
    </cfRule>
    <cfRule type="cellIs" dxfId="27" priority="28" operator="equal">
      <formula>"Pass With Exemption(s)"</formula>
    </cfRule>
  </conditionalFormatting>
  <conditionalFormatting sqref="IV5:IV54">
    <cfRule type="cellIs" dxfId="26" priority="25" operator="equal">
      <formula>"Pass With Exemption(s)"</formula>
    </cfRule>
    <cfRule type="cellIs" dxfId="25" priority="27" operator="equal">
      <formula>"Pass"</formula>
    </cfRule>
    <cfRule type="cellIs" dxfId="24" priority="26" operator="equal">
      <formula>"Fail"</formula>
    </cfRule>
  </conditionalFormatting>
  <conditionalFormatting sqref="JD5:JD54">
    <cfRule type="cellIs" dxfId="23" priority="24" operator="equal">
      <formula>"Pass"</formula>
    </cfRule>
    <cfRule type="cellIs" dxfId="22" priority="23" operator="equal">
      <formula>"Fail"</formula>
    </cfRule>
    <cfRule type="cellIs" dxfId="21" priority="22" operator="equal">
      <formula>"Pass With Exemption(s)"</formula>
    </cfRule>
  </conditionalFormatting>
  <conditionalFormatting sqref="JH5:JH54">
    <cfRule type="cellIs" dxfId="20" priority="21" operator="equal">
      <formula>"Pass"</formula>
    </cfRule>
    <cfRule type="cellIs" dxfId="19" priority="20" operator="equal">
      <formula>"Fail"</formula>
    </cfRule>
    <cfRule type="cellIs" dxfId="18" priority="19" operator="equal">
      <formula>"Pass With Exemption(s)"</formula>
    </cfRule>
  </conditionalFormatting>
  <conditionalFormatting sqref="JL5:JL54">
    <cfRule type="cellIs" dxfId="17" priority="18" operator="equal">
      <formula>"Pass"</formula>
    </cfRule>
    <cfRule type="cellIs" dxfId="16" priority="17" operator="equal">
      <formula>"Fail"</formula>
    </cfRule>
    <cfRule type="cellIs" dxfId="15" priority="16" operator="equal">
      <formula>"Pass With Exemption(s)"</formula>
    </cfRule>
  </conditionalFormatting>
  <conditionalFormatting sqref="JO5:JO54">
    <cfRule type="cellIs" dxfId="14" priority="15" operator="equal">
      <formula>"Pass"</formula>
    </cfRule>
    <cfRule type="cellIs" dxfId="13" priority="14" operator="equal">
      <formula>"Fail"</formula>
    </cfRule>
    <cfRule type="cellIs" dxfId="12" priority="13" operator="equal">
      <formula>"Pass With Exemption(s)"</formula>
    </cfRule>
  </conditionalFormatting>
  <conditionalFormatting sqref="JW5:JW54">
    <cfRule type="cellIs" dxfId="11" priority="12" operator="equal">
      <formula>"Pass"</formula>
    </cfRule>
    <cfRule type="cellIs" dxfId="10" priority="11" operator="equal">
      <formula>"Fail"</formula>
    </cfRule>
    <cfRule type="cellIs" dxfId="9" priority="10" operator="equal">
      <formula>"Pass With Exemption(s)"</formula>
    </cfRule>
  </conditionalFormatting>
  <conditionalFormatting sqref="KA5:KA54">
    <cfRule type="cellIs" dxfId="8" priority="9" operator="equal">
      <formula>"Pass"</formula>
    </cfRule>
    <cfRule type="cellIs" dxfId="7" priority="8" operator="equal">
      <formula>"Fail"</formula>
    </cfRule>
    <cfRule type="cellIs" dxfId="6" priority="7" operator="equal">
      <formula>"Pass With Exemption(s)"</formula>
    </cfRule>
  </conditionalFormatting>
  <conditionalFormatting sqref="KE5:KE54">
    <cfRule type="cellIs" dxfId="5" priority="6" operator="equal">
      <formula>"Pass"</formula>
    </cfRule>
    <cfRule type="cellIs" dxfId="4" priority="5" operator="equal">
      <formula>"Fail"</formula>
    </cfRule>
    <cfRule type="cellIs" dxfId="3" priority="4" operator="equal">
      <formula>"Pass With Exemption(s)"</formula>
    </cfRule>
  </conditionalFormatting>
  <conditionalFormatting sqref="KH5:KH54">
    <cfRule type="cellIs" dxfId="2" priority="3" operator="equal">
      <formula>"Pass"</formula>
    </cfRule>
    <cfRule type="cellIs" dxfId="1" priority="1" operator="equal">
      <formula>"Pass With Exemption(s)"</formula>
    </cfRule>
    <cfRule type="cellIs" dxfId="0" priority="2" operator="equal">
      <formula>"Fail"</formula>
    </cfRule>
  </conditionalFormatting>
  <pageMargins left="0.25" right="0.25" top="0.75" bottom="0.75" header="0.3" footer="0.3"/>
  <pageSetup scale="50" fitToWidth="0" orientation="landscape" r:id="rId1"/>
  <headerFooter>
    <oddFooter>&amp;CPage &amp;P of &amp;N</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4"/>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55"/>
  <sheetViews>
    <sheetView zoomScaleNormal="100" workbookViewId="0">
      <pane xSplit="1" ySplit="4" topLeftCell="B50" activePane="bottomRight" state="frozen"/>
      <selection activeCell="Q20" sqref="Q20"/>
      <selection pane="topRight" activeCell="Q20" sqref="Q20"/>
      <selection pane="bottomLeft" activeCell="Q20" sqref="Q20"/>
      <selection pane="bottomRight" activeCell="A55" sqref="A55"/>
    </sheetView>
  </sheetViews>
  <sheetFormatPr defaultRowHeight="14.4" x14ac:dyDescent="0.3"/>
  <cols>
    <col min="1" max="1" width="35.44140625" customWidth="1"/>
    <col min="2" max="2" width="10.109375" bestFit="1" customWidth="1"/>
    <col min="3" max="3" width="15" customWidth="1"/>
    <col min="4" max="4" width="10.109375" bestFit="1" customWidth="1"/>
    <col min="5" max="5" width="11.44140625" customWidth="1"/>
    <col min="6" max="6" width="10.109375" bestFit="1" customWidth="1"/>
    <col min="7" max="7" width="15.5546875" customWidth="1"/>
    <col min="8" max="8" width="10.109375" bestFit="1" customWidth="1"/>
    <col min="9" max="9" width="11.44140625" customWidth="1"/>
  </cols>
  <sheetData>
    <row r="1" spans="1:9" ht="23.4" x14ac:dyDescent="0.45">
      <c r="A1" s="1"/>
      <c r="B1" s="233" t="s">
        <v>828</v>
      </c>
      <c r="C1" s="233"/>
      <c r="D1" s="233"/>
      <c r="E1" s="233"/>
      <c r="F1" s="233"/>
      <c r="G1" s="233"/>
      <c r="H1" s="233"/>
      <c r="I1" s="233"/>
    </row>
    <row r="2" spans="1:9" ht="18" x14ac:dyDescent="0.35">
      <c r="B2" s="234">
        <f>'CDE Form'!G3</f>
        <v>0</v>
      </c>
      <c r="C2" s="234"/>
      <c r="D2" s="234"/>
      <c r="E2" s="234"/>
      <c r="F2" s="234"/>
      <c r="G2" s="234"/>
      <c r="H2" s="234"/>
      <c r="I2" s="234"/>
    </row>
    <row r="3" spans="1:9" s="112" customFormat="1" ht="27.75" customHeight="1" x14ac:dyDescent="0.3">
      <c r="B3" s="232" t="s">
        <v>817</v>
      </c>
      <c r="C3" s="232"/>
      <c r="D3" s="232" t="s">
        <v>819</v>
      </c>
      <c r="E3" s="232"/>
      <c r="F3" s="232" t="s">
        <v>820</v>
      </c>
      <c r="G3" s="232"/>
      <c r="H3" s="232" t="s">
        <v>821</v>
      </c>
      <c r="I3" s="232"/>
    </row>
    <row r="4" spans="1:9" s="2" customFormat="1" x14ac:dyDescent="0.3">
      <c r="B4" s="27" t="s">
        <v>88</v>
      </c>
      <c r="C4" s="27" t="s">
        <v>818</v>
      </c>
      <c r="D4" s="27" t="s">
        <v>88</v>
      </c>
      <c r="E4" s="27" t="s">
        <v>818</v>
      </c>
      <c r="F4" s="27" t="s">
        <v>88</v>
      </c>
      <c r="G4" s="27" t="s">
        <v>818</v>
      </c>
      <c r="H4" s="27" t="s">
        <v>88</v>
      </c>
      <c r="I4" s="27" t="s">
        <v>818</v>
      </c>
    </row>
    <row r="5" spans="1:9" x14ac:dyDescent="0.3">
      <c r="A5" s="30">
        <f>'District A'!$B$3</f>
        <v>0</v>
      </c>
      <c r="B5" s="90" t="str">
        <f>IF('SELPA Summary by Fiscal Year'!JW5="Pass","2026-2027",IF('SELPA Summary by Fiscal Year'!JW5="Pass With Exemption(s)","2026-2027",IF('SELPA Summary by Fiscal Year'!JD5="Pass","2025-2026",IF('SELPA Summary by Fiscal Year'!JD5="Pass With Exemption(s)","2025-2026",IF('SELPA Summary by Fiscal Year'!IK5="Pass","2024-2025",IF('SELPA Summary by Fiscal Year'!IK5="Pass With Exemption(s)","2024-2025",IF('SELPA Summary by Fiscal Year'!HR5="Pass","2023-2024",IF('SELPA Summary by Fiscal Year'!HR5="Pass With Exemption(s)","2023-2024",IF('SELPA Summary by Fiscal Year'!GY5="Pass","2022-2023",IF('SELPA Summary by Fiscal Year'!GY5="Pass With Exemption(s)","2022-2023",IF('SELPA Summary by Fiscal Year'!GF5="Pass","2021-2022",IF('SELPA Summary by Fiscal Year'!GF5="Pass With Exemption(s)","2021-2022",IF('SELPA Summary by Fiscal Year'!FM5="Pass","2020-2021",IF('SELPA Summary by Fiscal Year'!FM5="Pass With Exemption(s)","2020-2021",IF('SELPA Summary by Fiscal Year'!ET5="Pass","2019-2020",IF('SELPA Summary by Fiscal Year'!ET5="Pass With Exemption(s)","2019-2020",IF('SELPA Summary by Fiscal Year'!EA5="Pass","2018-2019",IF('SELPA Summary by Fiscal Year'!EA5="Pass With Exemption(s)","2018-2019",IF('SELPA Summary by Fiscal Year'!DH5="Pass","2017-2018",IF('SELPA Summary by Fiscal Year'!DH5="Pass With Exemption(s)","2017-2018",IF('SELPA Summary by Fiscal Year'!CO5="Pass","2016-2017",IF('SELPA Summary by Fiscal Year'!CO5="Pass With Exemption(s)","2016-2017",IF('SELPA Summary by Fiscal Year'!BV5="Pass","2015-2016",IF('SELPA Summary by Fiscal Year'!BV5="Pass With Exemption(s)","2015-2016",IF('SELPA Summary by Fiscal Year'!BC5="Pass","2014-2015",IF('SELPA Summary by Fiscal Year'!BC5="Pass With Exemption(s)","2014-2015",IF('SELPA Summary by Fiscal Year'!AJ5="Pass","2013-2014",IF('SELPA Summary by Fiscal Year'!AJ5="Pass With Exemption(s)","2013-2014",IF('SELPA Summary by Fiscal Year'!Q5="Pass","2012-2013",IF('SELPA Summary by Fiscal Year'!Q5="Pass With Exemption(s)","2012-2013",IF('SELPA Summary by Fiscal Year'!C5="Pass","2011-2012",IF('SELPA Summary by Fiscal Year'!C5="Pass With Exemption(s)","2011-2012",""))))))))))))))))))))))))))))))))</f>
        <v/>
      </c>
      <c r="C5" s="91" t="str">
        <f>IF(B5="","",VLOOKUP(B5,'District A'!$A$10:$X$25,4,FALSE))</f>
        <v/>
      </c>
      <c r="D5" s="90" t="str">
        <f>IF('SELPA Summary by Fiscal Year'!KA5="Pass","2026-2027",IF('SELPA Summary by Fiscal Year'!KA5="Pass With Exemption(s)","2026-2027",IF('SELPA Summary by Fiscal Year'!JH5="Pass","2025-2026",IF('SELPA Summary by Fiscal Year'!JH5="Pass With Exemption(s)","2025-2026",IF('SELPA Summary by Fiscal Year'!IO5="Pass","2024-2025",IF('SELPA Summary by Fiscal Year'!IO5="Pass With Exemption(s)","2024-2025",IF('SELPA Summary by Fiscal Year'!HV5="Pass","2023-2024",IF('SELPA Summary by Fiscal Year'!HV5="Pass With Exemption(s)","2023-2024",IF('SELPA Summary by Fiscal Year'!HC5="Pass","2022-2023",IF('SELPA Summary by Fiscal Year'!HC5="Pass With Exemption(s)","2022-2023",IF('SELPA Summary by Fiscal Year'!GJ5="Pass","2021-2022",IF('SELPA Summary by Fiscal Year'!GJ5="Pass With Exemption(s)","2021-2022",IF('SELPA Summary by Fiscal Year'!FQ5="Pass","2020-2021",IF('SELPA Summary by Fiscal Year'!FQ5="Pass With Exemption(s)","2020-2021",IF('SELPA Summary by Fiscal Year'!EX5="Pass","2019-2020",IF('SELPA Summary by Fiscal Year'!EX5="Pass With Exemption(s)","2019-2020",IF('SELPA Summary by Fiscal Year'!EE5="Pass","2018-2019",IF('SELPA Summary by Fiscal Year'!EE5="Pass With Exemption(s)","2018-2019",IF('SELPA Summary by Fiscal Year'!DL5="Pass","2017-2018",IF('SELPA Summary by Fiscal Year'!DL5="Pass With Exemption(s)","2017-2018",IF('SELPA Summary by Fiscal Year'!CS5="Pass","2016-2017",IF('SELPA Summary by Fiscal Year'!CS5="Pass With Exemption(s)","2016-2017",IF('SELPA Summary by Fiscal Year'!BZ5="Pass","2015-2016",IF('SELPA Summary by Fiscal Year'!BZ5="Pass With Exemption(s)","2016-2017",IF('SELPA Summary by Fiscal Year'!BG5="Pass","2014-2015",IF('SELPA Summary by Fiscal Year'!BG5="Pass With Exemption(s)","2014-2015",IF('SELPA Summary by Fiscal Year'!AN5="Pass","2013-2014",IF('SELPA Summary by Fiscal Year'!AN5="Pass With Exemption(s)","2013-2014",IF('SELPA Summary by Fiscal Year'!U5="Pass","2012-2013",IF('SELPA Summary by Fiscal Year'!U5="Pass With Exemption(s)","2012-2013",IF('SELPA Summary by Fiscal Year'!E5="Pass","2011-2012",IF('SELPA Summary by Fiscal Year'!E5="Pass With Exemption(s)","2011-2012",""))))))))))))))))))))))))))))))))</f>
        <v/>
      </c>
      <c r="E5" s="91" t="str">
        <f>IF(D5="","",VLOOKUP(D5,'District A'!$A$10:$X$25,6,FALSE))</f>
        <v/>
      </c>
      <c r="F5" s="90" t="str">
        <f>IF('SELPA Summary by Fiscal Year'!KE5="Pass","2026-2027",IF('SELPA Summary by Fiscal Year'!KE5="Pass With Exemption(s)","2026-2027",IF('SELPA Summary by Fiscal Year'!JL5="Pass","2025-2026",IF('SELPA Summary by Fiscal Year'!JL5="Pass With Exemption(s)","2025-2026",IF('SELPA Summary by Fiscal Year'!IS5="Pass","2024-2025",IF('SELPA Summary by Fiscal Year'!IS5="Pass With Exemption(s)","2024-2025",IF('SELPA Summary by Fiscal Year'!HZ5="Pass","2023-2024",IF('SELPA Summary by Fiscal Year'!HZ5="Pass With Exemption(s)","2023-2024",IF('SELPA Summary by Fiscal Year'!HG5="Pass","2022-2023",IF('SELPA Summary by Fiscal Year'!HG5="Pass With Exemption(s)","2022-2023",IF('SELPA Summary by Fiscal Year'!GN5="Pass","2021-2022",IF('SELPA Summary by Fiscal Year'!GN5="Pass With Exemption(s)","2021-2022",IF('SELPA Summary by Fiscal Year'!FU5="Pass","2020-2021",IF('SELPA Summary by Fiscal Year'!FU5="Pass With Exemption(s)","2020-2021",IF('SELPA Summary by Fiscal Year'!FB5="Pass","2019-2020",IF('SELPA Summary by Fiscal Year'!FB5="Pass With Exemption(s)","2019-2020",IF('SELPA Summary by Fiscal Year'!EI5="Pass","2018-2019",IF('SELPA Summary by Fiscal Year'!EI5="Pass With Exemption(s)","2018-2019",IF('SELPA Summary by Fiscal Year'!DP5="Pass","2017-2018",IF('SELPA Summary by Fiscal Year'!DP5="Pass With Exemption(s)","2017-2018",IF('SELPA Summary by Fiscal Year'!CW5="Pass","2016-2017",IF('SELPA Summary by Fiscal Year'!CW5="Pass With Exemption(s)","2016-2017",IF('SELPA Summary by Fiscal Year'!CD5="Pass","2015-2016",IF('SELPA Summary by Fiscal Year'!CD5="Pass With Exemption(s)","2015-2016",IF('SELPA Summary by Fiscal Year'!BK5="Pass","2014-2015",IF('SELPA Summary by Fiscal Year'!BK5="Pass With Exemption(s)","2014-2015",IF('SELPA Summary by Fiscal Year'!AR5="Pass","2013-2014",IF('SELPA Summary by Fiscal Year'!AR5="Pass With Exemption(s)","2013-2014",IF('SELPA Summary by Fiscal Year'!Y5="Pass","2012-2013",IF('SELPA Summary by Fiscal Year'!Y5="Pass With Exemption(s)","2012-2013",IF('SELPA Summary by Fiscal Year'!H5="Pass","2011-2012",IF('SELPA Summary by Fiscal Year'!H5="Pass With Exemption(s)","2011-2012",""))))))))))))))))))))))))))))))))</f>
        <v/>
      </c>
      <c r="G5" s="91" t="str">
        <f>IF(F5="","",VLOOKUP(F5,'District A'!$A$10:$X$25,15,FALSE))</f>
        <v/>
      </c>
      <c r="H5" s="90" t="str">
        <f>IF('SELPA Summary by Fiscal Year'!KH5="Pass","2026-2027",IF('SELPA Summary by Fiscal Year'!KH5="Pass With Exemption(s)","2026-2027",IF('SELPA Summary by Fiscal Year'!JO5="Pass","2025-2026",IF('SELPA Summary by Fiscal Year'!JO5="Pass With Exemption(s)","2025-2026",IF('SELPA Summary by Fiscal Year'!IV5="Pass","2024-2025",IF('SELPA Summary by Fiscal Year'!IV5="Pass With Exemption(s)","2024-2025",IF('SELPA Summary by Fiscal Year'!IC5="Pass","2023-2024",IF('SELPA Summary by Fiscal Year'!IC5="Pass With Exemption(s)","2023-2024",IF('SELPA Summary by Fiscal Year'!HJ5="Pass","2022-2023",IF('SELPA Summary by Fiscal Year'!HJ5="Pass With Exemption(s)","2022-2023",IF('SELPA Summary by Fiscal Year'!GQ5="Pass","2021-2022",IF('SELPA Summary by Fiscal Year'!GQ5="Pass With Exemption(s)","2021-2022",IF('SELPA Summary by Fiscal Year'!FX5="Pass","2020-2021",IF('SELPA Summary by Fiscal Year'!FX5="Pass With Exemption(s)","2020-2021",IF('SELPA Summary by Fiscal Year'!FE5="Pass","2019-2020",IF('SELPA Summary by Fiscal Year'!FE5="Pass With Exemption(s)","2019-2020",IF('SELPA Summary by Fiscal Year'!EL5="Pass","2018-2019",IF('SELPA Summary by Fiscal Year'!EL5="Pass With Exemption(s)","2018-2019",IF('SELPA Summary by Fiscal Year'!DS5="Pass","2017-2018",IF('SELPA Summary by Fiscal Year'!DS5="Pass With Exemption(s)","2017-2018",IF('SELPA Summary by Fiscal Year'!CZ5="Pass","2016-2017",IF('SELPA Summary by Fiscal Year'!CZ5="Pass With Exemption(s)","2016-2017",IF('SELPA Summary by Fiscal Year'!CG5="Pass","2015-2016",IF('SELPA Summary by Fiscal Year'!CG5="Pass With Exemption(s)","2015-2016",IF('SELPA Summary by Fiscal Year'!BN5="Pass","2014-2015",IF('SELPA Summary by Fiscal Year'!BN5="Pass With Exemption(s)","2014-2015",IF('SELPA Summary by Fiscal Year'!AU5="Pass","2013-2014",IF('SELPA Summary by Fiscal Year'!AU5="Pass With Exemption(s)","2013-2014",IF('SELPA Summary by Fiscal Year'!AB5="Pass","2012-2013",IF('SELPA Summary by Fiscal Year'!AB5="Pass With Exemption(s)","2012-2013",IF('SELPA Summary by Fiscal Year'!J5="Pass","2011-2012",IF('SELPA Summary by Fiscal Year'!J5="Pass With Exemption(s)","2011-2012",""))))))))))))))))))))))))))))))))</f>
        <v/>
      </c>
      <c r="I5" s="91" t="str">
        <f>IF(H5="","",VLOOKUP(H5,'District A'!$A$10:$X$25,16,FALSE))</f>
        <v/>
      </c>
    </row>
    <row r="6" spans="1:9" x14ac:dyDescent="0.3">
      <c r="A6" s="30">
        <f>'District B'!$B$3</f>
        <v>0</v>
      </c>
      <c r="B6" s="90" t="str">
        <f>IF('SELPA Summary by Fiscal Year'!JW6="Pass","2026-2027",IF('SELPA Summary by Fiscal Year'!JW6="Pass With Exemption(s)","2026-2027",IF('SELPA Summary by Fiscal Year'!JD6="Pass","2025-2026",IF('SELPA Summary by Fiscal Year'!JD6="Pass With Exemption(s)","2025-2026",IF('SELPA Summary by Fiscal Year'!IK6="Pass","2024-2025",IF('SELPA Summary by Fiscal Year'!IK6="Pass With Exemption(s)","2024-2025",IF('SELPA Summary by Fiscal Year'!HR6="Pass","2023-2024",IF('SELPA Summary by Fiscal Year'!HR6="Pass With Exemption(s)","2023-2024",IF('SELPA Summary by Fiscal Year'!GY6="Pass","2022-2023",IF('SELPA Summary by Fiscal Year'!GY6="Pass With Exemption(s)","2022-2023",IF('SELPA Summary by Fiscal Year'!GF6="Pass","2021-2022",IF('SELPA Summary by Fiscal Year'!GF6="Pass With Exemption(s)","2021-2022",IF('SELPA Summary by Fiscal Year'!FM6="Pass","2020-2021",IF('SELPA Summary by Fiscal Year'!FM6="Pass With Exemption(s)","2020-2021",IF('SELPA Summary by Fiscal Year'!ET6="Pass","2019-2020",IF('SELPA Summary by Fiscal Year'!ET6="Pass With Exemption(s)","2019-2020",IF('SELPA Summary by Fiscal Year'!EA6="Pass","2018-2019",IF('SELPA Summary by Fiscal Year'!EA6="Pass With Exemption(s)","2018-2019",IF('SELPA Summary by Fiscal Year'!DH6="Pass","2017-2018",IF('SELPA Summary by Fiscal Year'!DH6="Pass With Exemption(s)","2017-2018",IF('SELPA Summary by Fiscal Year'!CO6="Pass","2016-2017",IF('SELPA Summary by Fiscal Year'!CO6="Pass With Exemption(s)","2016-2017",IF('SELPA Summary by Fiscal Year'!BV6="Pass","2015-2016",IF('SELPA Summary by Fiscal Year'!BV6="Pass With Exemption(s)","2015-2016",IF('SELPA Summary by Fiscal Year'!BC6="Pass","2014-2015",IF('SELPA Summary by Fiscal Year'!BC6="Pass With Exemption(s)","2014-2015",IF('SELPA Summary by Fiscal Year'!AJ6="Pass","2013-2014",IF('SELPA Summary by Fiscal Year'!AJ6="Pass With Exemption(s)","2013-2014",IF('SELPA Summary by Fiscal Year'!Q6="Pass","2012-2013",IF('SELPA Summary by Fiscal Year'!Q6="Pass With Exemption(s)","2012-2013",IF('SELPA Summary by Fiscal Year'!C6="Pass","2011-2012",IF('SELPA Summary by Fiscal Year'!C6="Pass With Exemption(s)","2011-2012",""))))))))))))))))))))))))))))))))</f>
        <v/>
      </c>
      <c r="C6" s="91" t="str">
        <f>IF(B6="","",VLOOKUP(B6,'District B'!$A$10:$X$25,4,FALSE))</f>
        <v/>
      </c>
      <c r="D6" s="90" t="str">
        <f>IF('SELPA Summary by Fiscal Year'!KA6="Pass","2026-2027",IF('SELPA Summary by Fiscal Year'!KA6="Pass With Exemption(s)","2026-2027",IF('SELPA Summary by Fiscal Year'!JH6="Pass","2025-2026",IF('SELPA Summary by Fiscal Year'!JH6="Pass With Exemption(s)","2025-2026",IF('SELPA Summary by Fiscal Year'!IO6="Pass","2024-2025",IF('SELPA Summary by Fiscal Year'!IO6="Pass With Exemption(s)","2024-2025",IF('SELPA Summary by Fiscal Year'!HV6="Pass","2023-2024",IF('SELPA Summary by Fiscal Year'!HV6="Pass With Exemption(s)","2023-2024",IF('SELPA Summary by Fiscal Year'!HC6="Pass","2022-2023",IF('SELPA Summary by Fiscal Year'!HC6="Pass With Exemption(s)","2022-2023",IF('SELPA Summary by Fiscal Year'!GJ6="Pass","2021-2022",IF('SELPA Summary by Fiscal Year'!GJ6="Pass With Exemption(s)","2021-2022",IF('SELPA Summary by Fiscal Year'!FQ6="Pass","2020-2021",IF('SELPA Summary by Fiscal Year'!FQ6="Pass With Exemption(s)","2020-2021",IF('SELPA Summary by Fiscal Year'!EX6="Pass","2019-2020",IF('SELPA Summary by Fiscal Year'!EX6="Pass With Exemption(s)","2019-2020",IF('SELPA Summary by Fiscal Year'!EE6="Pass","2018-2019",IF('SELPA Summary by Fiscal Year'!EE6="Pass With Exemption(s)","2018-2019",IF('SELPA Summary by Fiscal Year'!DL6="Pass","2017-2018",IF('SELPA Summary by Fiscal Year'!DL6="Pass With Exemption(s)","2017-2018",IF('SELPA Summary by Fiscal Year'!CS6="Pass","2016-2017",IF('SELPA Summary by Fiscal Year'!CS6="Pass With Exemption(s)","2016-2017",IF('SELPA Summary by Fiscal Year'!BZ6="Pass","2015-2016",IF('SELPA Summary by Fiscal Year'!BZ6="Pass With Exemption(s)","2016-2017",IF('SELPA Summary by Fiscal Year'!BG6="Pass","2014-2015",IF('SELPA Summary by Fiscal Year'!BG6="Pass With Exemption(s)","2014-2015",IF('SELPA Summary by Fiscal Year'!AN6="Pass","2013-2014",IF('SELPA Summary by Fiscal Year'!AN6="Pass With Exemption(s)","2013-2014",IF('SELPA Summary by Fiscal Year'!U6="Pass","2012-2013",IF('SELPA Summary by Fiscal Year'!U6="Pass With Exemption(s)","2012-2013",IF('SELPA Summary by Fiscal Year'!E6="Pass","2011-2012",IF('SELPA Summary by Fiscal Year'!E6="Pass With Exemption(s)","2011-2012",""))))))))))))))))))))))))))))))))</f>
        <v/>
      </c>
      <c r="E6" s="91" t="str">
        <f>IF(D6="","",VLOOKUP(D6,'District B'!$A$10:$X$25,6,FALSE))</f>
        <v/>
      </c>
      <c r="F6" s="90" t="str">
        <f>IF('SELPA Summary by Fiscal Year'!KE6="Pass","2026-2027",IF('SELPA Summary by Fiscal Year'!KE6="Pass With Exemption(s)","2026-2027",IF('SELPA Summary by Fiscal Year'!JL6="Pass","2025-2026",IF('SELPA Summary by Fiscal Year'!JL6="Pass With Exemption(s)","2025-2026",IF('SELPA Summary by Fiscal Year'!IS6="Pass","2024-2025",IF('SELPA Summary by Fiscal Year'!IS6="Pass With Exemption(s)","2024-2025",IF('SELPA Summary by Fiscal Year'!HZ6="Pass","2023-2024",IF('SELPA Summary by Fiscal Year'!HZ6="Pass With Exemption(s)","2023-2024",IF('SELPA Summary by Fiscal Year'!HG6="Pass","2022-2023",IF('SELPA Summary by Fiscal Year'!HG6="Pass With Exemption(s)","2022-2023",IF('SELPA Summary by Fiscal Year'!GN6="Pass","2021-2022",IF('SELPA Summary by Fiscal Year'!GN6="Pass With Exemption(s)","2021-2022",IF('SELPA Summary by Fiscal Year'!FU6="Pass","2020-2021",IF('SELPA Summary by Fiscal Year'!FU6="Pass With Exemption(s)","2020-2021",IF('SELPA Summary by Fiscal Year'!FB6="Pass","2019-2020",IF('SELPA Summary by Fiscal Year'!FB6="Pass With Exemption(s)","2019-2020",IF('SELPA Summary by Fiscal Year'!EI6="Pass","2018-2019",IF('SELPA Summary by Fiscal Year'!EI6="Pass With Exemption(s)","2018-2019",IF('SELPA Summary by Fiscal Year'!DP6="Pass","2017-2018",IF('SELPA Summary by Fiscal Year'!DP6="Pass With Exemption(s)","2017-2018",IF('SELPA Summary by Fiscal Year'!CW6="Pass","2016-2017",IF('SELPA Summary by Fiscal Year'!CW6="Pass With Exemption(s)","2016-2017",IF('SELPA Summary by Fiscal Year'!CD6="Pass","2015-2016",IF('SELPA Summary by Fiscal Year'!CD6="Pass With Exemption(s)","2015-2016",IF('SELPA Summary by Fiscal Year'!BK6="Pass","2014-2015",IF('SELPA Summary by Fiscal Year'!BK6="Pass With Exemption(s)","2014-2015",IF('SELPA Summary by Fiscal Year'!AR6="Pass","2013-2014",IF('SELPA Summary by Fiscal Year'!AR6="Pass With Exemption(s)","2013-2014",IF('SELPA Summary by Fiscal Year'!Y6="Pass","2012-2013",IF('SELPA Summary by Fiscal Year'!Y6="Pass With Exemption(s)","2012-2013",IF('SELPA Summary by Fiscal Year'!H6="Pass","2011-2012",IF('SELPA Summary by Fiscal Year'!H6="Pass With Exemption(s)","2011-2012",""))))))))))))))))))))))))))))))))</f>
        <v/>
      </c>
      <c r="G6" s="91" t="str">
        <f>IF(F6="","",VLOOKUP(F6,'District B'!$A$10:$X$25,15,FALSE))</f>
        <v/>
      </c>
      <c r="H6" s="90" t="str">
        <f>IF('SELPA Summary by Fiscal Year'!KH6="Pass","2026-2027",IF('SELPA Summary by Fiscal Year'!KH6="Pass With Exemption(s)","2026-2027",IF('SELPA Summary by Fiscal Year'!JO6="Pass","2025-2026",IF('SELPA Summary by Fiscal Year'!JO6="Pass With Exemption(s)","2025-2026",IF('SELPA Summary by Fiscal Year'!IV6="Pass","2024-2025",IF('SELPA Summary by Fiscal Year'!IV6="Pass With Exemption(s)","2024-2025",IF('SELPA Summary by Fiscal Year'!IC6="Pass","2023-2024",IF('SELPA Summary by Fiscal Year'!IC6="Pass With Exemption(s)","2023-2024",IF('SELPA Summary by Fiscal Year'!HJ6="Pass","2022-2023",IF('SELPA Summary by Fiscal Year'!HJ6="Pass With Exemption(s)","2022-2023",IF('SELPA Summary by Fiscal Year'!GQ6="Pass","2021-2022",IF('SELPA Summary by Fiscal Year'!GQ6="Pass With Exemption(s)","2021-2022",IF('SELPA Summary by Fiscal Year'!FX6="Pass","2020-2021",IF('SELPA Summary by Fiscal Year'!FX6="Pass With Exemption(s)","2020-2021",IF('SELPA Summary by Fiscal Year'!FE6="Pass","2019-2020",IF('SELPA Summary by Fiscal Year'!FE6="Pass With Exemption(s)","2019-2020",IF('SELPA Summary by Fiscal Year'!EL6="Pass","2018-2019",IF('SELPA Summary by Fiscal Year'!EL6="Pass With Exemption(s)","2018-2019",IF('SELPA Summary by Fiscal Year'!DS6="Pass","2017-2018",IF('SELPA Summary by Fiscal Year'!DS6="Pass With Exemption(s)","2017-2018",IF('SELPA Summary by Fiscal Year'!CZ6="Pass","2016-2017",IF('SELPA Summary by Fiscal Year'!CZ6="Pass With Exemption(s)","2016-2017",IF('SELPA Summary by Fiscal Year'!CG6="Pass","2015-2016",IF('SELPA Summary by Fiscal Year'!CG6="Pass With Exemption(s)","2015-2016",IF('SELPA Summary by Fiscal Year'!BN6="Pass","2014-2015",IF('SELPA Summary by Fiscal Year'!BN6="Pass With Exemption(s)","2014-2015",IF('SELPA Summary by Fiscal Year'!AU6="Pass","2013-2014",IF('SELPA Summary by Fiscal Year'!AU6="Pass With Exemption(s)","2013-2014",IF('SELPA Summary by Fiscal Year'!AB6="Pass","2012-2013",IF('SELPA Summary by Fiscal Year'!AB6="Pass With Exemption(s)","2012-2013",IF('SELPA Summary by Fiscal Year'!J6="Pass","2011-2012",IF('SELPA Summary by Fiscal Year'!J6="Pass With Exemption(s)","2011-2012",""))))))))))))))))))))))))))))))))</f>
        <v/>
      </c>
      <c r="I6" s="91" t="str">
        <f>IF(H6="","",VLOOKUP(H6,'District B'!$A$10:$X$25,16,FALSE))</f>
        <v/>
      </c>
    </row>
    <row r="7" spans="1:9" x14ac:dyDescent="0.3">
      <c r="A7" s="30">
        <f>'District C'!$B$3</f>
        <v>0</v>
      </c>
      <c r="B7" s="90" t="str">
        <f>IF('SELPA Summary by Fiscal Year'!JW7="Pass","2026-2027",IF('SELPA Summary by Fiscal Year'!JW7="Pass With Exemption(s)","2026-2027",IF('SELPA Summary by Fiscal Year'!JD7="Pass","2025-2026",IF('SELPA Summary by Fiscal Year'!JD7="Pass With Exemption(s)","2025-2026",IF('SELPA Summary by Fiscal Year'!IK7="Pass","2024-2025",IF('SELPA Summary by Fiscal Year'!IK7="Pass With Exemption(s)","2024-2025",IF('SELPA Summary by Fiscal Year'!HR7="Pass","2023-2024",IF('SELPA Summary by Fiscal Year'!HR7="Pass With Exemption(s)","2023-2024",IF('SELPA Summary by Fiscal Year'!GY7="Pass","2022-2023",IF('SELPA Summary by Fiscal Year'!GY7="Pass With Exemption(s)","2022-2023",IF('SELPA Summary by Fiscal Year'!GF7="Pass","2021-2022",IF('SELPA Summary by Fiscal Year'!GF7="Pass With Exemption(s)","2021-2022",IF('SELPA Summary by Fiscal Year'!FM7="Pass","2020-2021",IF('SELPA Summary by Fiscal Year'!FM7="Pass With Exemption(s)","2020-2021",IF('SELPA Summary by Fiscal Year'!ET7="Pass","2019-2020",IF('SELPA Summary by Fiscal Year'!ET7="Pass With Exemption(s)","2019-2020",IF('SELPA Summary by Fiscal Year'!EA7="Pass","2018-2019",IF('SELPA Summary by Fiscal Year'!EA7="Pass With Exemption(s)","2018-2019",IF('SELPA Summary by Fiscal Year'!DH7="Pass","2017-2018",IF('SELPA Summary by Fiscal Year'!DH7="Pass With Exemption(s)","2017-2018",IF('SELPA Summary by Fiscal Year'!CO7="Pass","2016-2017",IF('SELPA Summary by Fiscal Year'!CO7="Pass With Exemption(s)","2016-2017",IF('SELPA Summary by Fiscal Year'!BV7="Pass","2015-2016",IF('SELPA Summary by Fiscal Year'!BV7="Pass With Exemption(s)","2015-2016",IF('SELPA Summary by Fiscal Year'!BC7="Pass","2014-2015",IF('SELPA Summary by Fiscal Year'!BC7="Pass With Exemption(s)","2014-2015",IF('SELPA Summary by Fiscal Year'!AJ7="Pass","2013-2014",IF('SELPA Summary by Fiscal Year'!AJ7="Pass With Exemption(s)","2013-2014",IF('SELPA Summary by Fiscal Year'!Q7="Pass","2012-2013",IF('SELPA Summary by Fiscal Year'!Q7="Pass With Exemption(s)","2012-2013",IF('SELPA Summary by Fiscal Year'!C7="Pass","2011-2012",IF('SELPA Summary by Fiscal Year'!C7="Pass With Exemption(s)","2011-2012",""))))))))))))))))))))))))))))))))</f>
        <v/>
      </c>
      <c r="C7" s="91" t="str">
        <f>IF(B7="","",VLOOKUP(B7,'District C'!$A$10:$X$25,4,FALSE))</f>
        <v/>
      </c>
      <c r="D7" s="90" t="str">
        <f>IF('SELPA Summary by Fiscal Year'!KA7="Pass","2026-2027",IF('SELPA Summary by Fiscal Year'!KA7="Pass With Exemption(s)","2026-2027",IF('SELPA Summary by Fiscal Year'!JH7="Pass","2025-2026",IF('SELPA Summary by Fiscal Year'!JH7="Pass With Exemption(s)","2025-2026",IF('SELPA Summary by Fiscal Year'!IO7="Pass","2024-2025",IF('SELPA Summary by Fiscal Year'!IO7="Pass With Exemption(s)","2024-2025",IF('SELPA Summary by Fiscal Year'!HV7="Pass","2023-2024",IF('SELPA Summary by Fiscal Year'!HV7="Pass With Exemption(s)","2023-2024",IF('SELPA Summary by Fiscal Year'!HC7="Pass","2022-2023",IF('SELPA Summary by Fiscal Year'!HC7="Pass With Exemption(s)","2022-2023",IF('SELPA Summary by Fiscal Year'!GJ7="Pass","2021-2022",IF('SELPA Summary by Fiscal Year'!GJ7="Pass With Exemption(s)","2021-2022",IF('SELPA Summary by Fiscal Year'!FQ7="Pass","2020-2021",IF('SELPA Summary by Fiscal Year'!FQ7="Pass With Exemption(s)","2020-2021",IF('SELPA Summary by Fiscal Year'!EX7="Pass","2019-2020",IF('SELPA Summary by Fiscal Year'!EX7="Pass With Exemption(s)","2019-2020",IF('SELPA Summary by Fiscal Year'!EE7="Pass","2018-2019",IF('SELPA Summary by Fiscal Year'!EE7="Pass With Exemption(s)","2018-2019",IF('SELPA Summary by Fiscal Year'!DL7="Pass","2017-2018",IF('SELPA Summary by Fiscal Year'!DL7="Pass With Exemption(s)","2017-2018",IF('SELPA Summary by Fiscal Year'!CS7="Pass","2016-2017",IF('SELPA Summary by Fiscal Year'!CS7="Pass With Exemption(s)","2016-2017",IF('SELPA Summary by Fiscal Year'!BZ7="Pass","2015-2016",IF('SELPA Summary by Fiscal Year'!BZ7="Pass With Exemption(s)","2016-2017",IF('SELPA Summary by Fiscal Year'!BG7="Pass","2014-2015",IF('SELPA Summary by Fiscal Year'!BG7="Pass With Exemption(s)","2014-2015",IF('SELPA Summary by Fiscal Year'!AN7="Pass","2013-2014",IF('SELPA Summary by Fiscal Year'!AN7="Pass With Exemption(s)","2013-2014",IF('SELPA Summary by Fiscal Year'!U7="Pass","2012-2013",IF('SELPA Summary by Fiscal Year'!U7="Pass With Exemption(s)","2012-2013",IF('SELPA Summary by Fiscal Year'!E7="Pass","2011-2012",IF('SELPA Summary by Fiscal Year'!E7="Pass With Exemption(s)","2011-2012",""))))))))))))))))))))))))))))))))</f>
        <v/>
      </c>
      <c r="E7" s="91" t="str">
        <f>IF(D7="","",VLOOKUP(D7,'District C'!$A$10:$X$25,6,FALSE))</f>
        <v/>
      </c>
      <c r="F7" s="90" t="str">
        <f>IF('SELPA Summary by Fiscal Year'!KE7="Pass","2026-2027",IF('SELPA Summary by Fiscal Year'!KE7="Pass With Exemption(s)","2026-2027",IF('SELPA Summary by Fiscal Year'!JL7="Pass","2025-2026",IF('SELPA Summary by Fiscal Year'!JL7="Pass With Exemption(s)","2025-2026",IF('SELPA Summary by Fiscal Year'!IS7="Pass","2024-2025",IF('SELPA Summary by Fiscal Year'!IS7="Pass With Exemption(s)","2024-2025",IF('SELPA Summary by Fiscal Year'!HZ7="Pass","2023-2024",IF('SELPA Summary by Fiscal Year'!HZ7="Pass With Exemption(s)","2023-2024",IF('SELPA Summary by Fiscal Year'!HG7="Pass","2022-2023",IF('SELPA Summary by Fiscal Year'!HG7="Pass With Exemption(s)","2022-2023",IF('SELPA Summary by Fiscal Year'!GN7="Pass","2021-2022",IF('SELPA Summary by Fiscal Year'!GN7="Pass With Exemption(s)","2021-2022",IF('SELPA Summary by Fiscal Year'!FU7="Pass","2020-2021",IF('SELPA Summary by Fiscal Year'!FU7="Pass With Exemption(s)","2020-2021",IF('SELPA Summary by Fiscal Year'!FB7="Pass","2019-2020",IF('SELPA Summary by Fiscal Year'!FB7="Pass With Exemption(s)","2019-2020",IF('SELPA Summary by Fiscal Year'!EI7="Pass","2018-2019",IF('SELPA Summary by Fiscal Year'!EI7="Pass With Exemption(s)","2018-2019",IF('SELPA Summary by Fiscal Year'!DP7="Pass","2017-2018",IF('SELPA Summary by Fiscal Year'!DP7="Pass With Exemption(s)","2017-2018",IF('SELPA Summary by Fiscal Year'!CW7="Pass","2016-2017",IF('SELPA Summary by Fiscal Year'!CW7="Pass With Exemption(s)","2016-2017",IF('SELPA Summary by Fiscal Year'!CD7="Pass","2015-2016",IF('SELPA Summary by Fiscal Year'!CD7="Pass With Exemption(s)","2015-2016",IF('SELPA Summary by Fiscal Year'!BK7="Pass","2014-2015",IF('SELPA Summary by Fiscal Year'!BK7="Pass With Exemption(s)","2014-2015",IF('SELPA Summary by Fiscal Year'!AR7="Pass","2013-2014",IF('SELPA Summary by Fiscal Year'!AR7="Pass With Exemption(s)","2013-2014",IF('SELPA Summary by Fiscal Year'!Y7="Pass","2012-2013",IF('SELPA Summary by Fiscal Year'!Y7="Pass With Exemption(s)","2012-2013",IF('SELPA Summary by Fiscal Year'!H7="Pass","2011-2012",IF('SELPA Summary by Fiscal Year'!H7="Pass With Exemption(s)","2011-2012",""))))))))))))))))))))))))))))))))</f>
        <v/>
      </c>
      <c r="G7" s="91" t="str">
        <f>IF(F7="","",VLOOKUP(F7,'District C'!$A$10:$X$25,15,FALSE))</f>
        <v/>
      </c>
      <c r="H7" s="90" t="str">
        <f>IF('SELPA Summary by Fiscal Year'!KH7="Pass","2026-2027",IF('SELPA Summary by Fiscal Year'!KH7="Pass With Exemption(s)","2026-2027",IF('SELPA Summary by Fiscal Year'!JO7="Pass","2025-2026",IF('SELPA Summary by Fiscal Year'!JO7="Pass With Exemption(s)","2025-2026",IF('SELPA Summary by Fiscal Year'!IV7="Pass","2024-2025",IF('SELPA Summary by Fiscal Year'!IV7="Pass With Exemption(s)","2024-2025",IF('SELPA Summary by Fiscal Year'!IC7="Pass","2023-2024",IF('SELPA Summary by Fiscal Year'!IC7="Pass With Exemption(s)","2023-2024",IF('SELPA Summary by Fiscal Year'!HJ7="Pass","2022-2023",IF('SELPA Summary by Fiscal Year'!HJ7="Pass With Exemption(s)","2022-2023",IF('SELPA Summary by Fiscal Year'!GQ7="Pass","2021-2022",IF('SELPA Summary by Fiscal Year'!GQ7="Pass With Exemption(s)","2021-2022",IF('SELPA Summary by Fiscal Year'!FX7="Pass","2020-2021",IF('SELPA Summary by Fiscal Year'!FX7="Pass With Exemption(s)","2020-2021",IF('SELPA Summary by Fiscal Year'!FE7="Pass","2019-2020",IF('SELPA Summary by Fiscal Year'!FE7="Pass With Exemption(s)","2019-2020",IF('SELPA Summary by Fiscal Year'!EL7="Pass","2018-2019",IF('SELPA Summary by Fiscal Year'!EL7="Pass With Exemption(s)","2018-2019",IF('SELPA Summary by Fiscal Year'!DS7="Pass","2017-2018",IF('SELPA Summary by Fiscal Year'!DS7="Pass With Exemption(s)","2017-2018",IF('SELPA Summary by Fiscal Year'!CZ7="Pass","2016-2017",IF('SELPA Summary by Fiscal Year'!CZ7="Pass With Exemption(s)","2016-2017",IF('SELPA Summary by Fiscal Year'!CG7="Pass","2015-2016",IF('SELPA Summary by Fiscal Year'!CG7="Pass With Exemption(s)","2015-2016",IF('SELPA Summary by Fiscal Year'!BN7="Pass","2014-2015",IF('SELPA Summary by Fiscal Year'!BN7="Pass With Exemption(s)","2014-2015",IF('SELPA Summary by Fiscal Year'!AU7="Pass","2013-2014",IF('SELPA Summary by Fiscal Year'!AU7="Pass With Exemption(s)","2013-2014",IF('SELPA Summary by Fiscal Year'!AB7="Pass","2012-2013",IF('SELPA Summary by Fiscal Year'!AB7="Pass With Exemption(s)","2012-2013",IF('SELPA Summary by Fiscal Year'!J7="Pass","2011-2012",IF('SELPA Summary by Fiscal Year'!J7="Pass With Exemption(s)","2011-2012",""))))))))))))))))))))))))))))))))</f>
        <v/>
      </c>
      <c r="I7" s="91" t="str">
        <f>IF(H7="","",VLOOKUP(H7,'District C'!$A$10:$X$25,16,FALSE))</f>
        <v/>
      </c>
    </row>
    <row r="8" spans="1:9" x14ac:dyDescent="0.3">
      <c r="A8" s="30">
        <f>'District D'!$B$3</f>
        <v>0</v>
      </c>
      <c r="B8" s="90" t="str">
        <f>IF('SELPA Summary by Fiscal Year'!JW8="Pass","2026-2027",IF('SELPA Summary by Fiscal Year'!JW8="Pass With Exemption(s)","2026-2027",IF('SELPA Summary by Fiscal Year'!JD8="Pass","2025-2026",IF('SELPA Summary by Fiscal Year'!JD8="Pass With Exemption(s)","2025-2026",IF('SELPA Summary by Fiscal Year'!IK8="Pass","2024-2025",IF('SELPA Summary by Fiscal Year'!IK8="Pass With Exemption(s)","2024-2025",IF('SELPA Summary by Fiscal Year'!HR8="Pass","2023-2024",IF('SELPA Summary by Fiscal Year'!HR8="Pass With Exemption(s)","2023-2024",IF('SELPA Summary by Fiscal Year'!GY8="Pass","2022-2023",IF('SELPA Summary by Fiscal Year'!GY8="Pass With Exemption(s)","2022-2023",IF('SELPA Summary by Fiscal Year'!GF8="Pass","2021-2022",IF('SELPA Summary by Fiscal Year'!GF8="Pass With Exemption(s)","2021-2022",IF('SELPA Summary by Fiscal Year'!FM8="Pass","2020-2021",IF('SELPA Summary by Fiscal Year'!FM8="Pass With Exemption(s)","2020-2021",IF('SELPA Summary by Fiscal Year'!ET8="Pass","2019-2020",IF('SELPA Summary by Fiscal Year'!ET8="Pass With Exemption(s)","2019-2020",IF('SELPA Summary by Fiscal Year'!EA8="Pass","2018-2019",IF('SELPA Summary by Fiscal Year'!EA8="Pass With Exemption(s)","2018-2019",IF('SELPA Summary by Fiscal Year'!DH8="Pass","2017-2018",IF('SELPA Summary by Fiscal Year'!DH8="Pass With Exemption(s)","2017-2018",IF('SELPA Summary by Fiscal Year'!CO8="Pass","2016-2017",IF('SELPA Summary by Fiscal Year'!CO8="Pass With Exemption(s)","2016-2017",IF('SELPA Summary by Fiscal Year'!BV8="Pass","2015-2016",IF('SELPA Summary by Fiscal Year'!BV8="Pass With Exemption(s)","2015-2016",IF('SELPA Summary by Fiscal Year'!BC8="Pass","2014-2015",IF('SELPA Summary by Fiscal Year'!BC8="Pass With Exemption(s)","2014-2015",IF('SELPA Summary by Fiscal Year'!AJ8="Pass","2013-2014",IF('SELPA Summary by Fiscal Year'!AJ8="Pass With Exemption(s)","2013-2014",IF('SELPA Summary by Fiscal Year'!Q8="Pass","2012-2013",IF('SELPA Summary by Fiscal Year'!Q8="Pass With Exemption(s)","2012-2013",IF('SELPA Summary by Fiscal Year'!C8="Pass","2011-2012",IF('SELPA Summary by Fiscal Year'!C8="Pass With Exemption(s)","2011-2012",""))))))))))))))))))))))))))))))))</f>
        <v/>
      </c>
      <c r="C8" s="91" t="str">
        <f>IF(B8="","",VLOOKUP(B8,'District D'!$A$10:$X$25,4,FALSE))</f>
        <v/>
      </c>
      <c r="D8" s="90" t="str">
        <f>IF('SELPA Summary by Fiscal Year'!KA8="Pass","2026-2027",IF('SELPA Summary by Fiscal Year'!KA8="Pass With Exemption(s)","2026-2027",IF('SELPA Summary by Fiscal Year'!JH8="Pass","2025-2026",IF('SELPA Summary by Fiscal Year'!JH8="Pass With Exemption(s)","2025-2026",IF('SELPA Summary by Fiscal Year'!IO8="Pass","2024-2025",IF('SELPA Summary by Fiscal Year'!IO8="Pass With Exemption(s)","2024-2025",IF('SELPA Summary by Fiscal Year'!HV8="Pass","2023-2024",IF('SELPA Summary by Fiscal Year'!HV8="Pass With Exemption(s)","2023-2024",IF('SELPA Summary by Fiscal Year'!HC8="Pass","2022-2023",IF('SELPA Summary by Fiscal Year'!HC8="Pass With Exemption(s)","2022-2023",IF('SELPA Summary by Fiscal Year'!GJ8="Pass","2021-2022",IF('SELPA Summary by Fiscal Year'!GJ8="Pass With Exemption(s)","2021-2022",IF('SELPA Summary by Fiscal Year'!FQ8="Pass","2020-2021",IF('SELPA Summary by Fiscal Year'!FQ8="Pass With Exemption(s)","2020-2021",IF('SELPA Summary by Fiscal Year'!EX8="Pass","2019-2020",IF('SELPA Summary by Fiscal Year'!EX8="Pass With Exemption(s)","2019-2020",IF('SELPA Summary by Fiscal Year'!EE8="Pass","2018-2019",IF('SELPA Summary by Fiscal Year'!EE8="Pass With Exemption(s)","2018-2019",IF('SELPA Summary by Fiscal Year'!DL8="Pass","2017-2018",IF('SELPA Summary by Fiscal Year'!DL8="Pass With Exemption(s)","2017-2018",IF('SELPA Summary by Fiscal Year'!CS8="Pass","2016-2017",IF('SELPA Summary by Fiscal Year'!CS8="Pass With Exemption(s)","2016-2017",IF('SELPA Summary by Fiscal Year'!BZ8="Pass","2015-2016",IF('SELPA Summary by Fiscal Year'!BZ8="Pass With Exemption(s)","2016-2017",IF('SELPA Summary by Fiscal Year'!BG8="Pass","2014-2015",IF('SELPA Summary by Fiscal Year'!BG8="Pass With Exemption(s)","2014-2015",IF('SELPA Summary by Fiscal Year'!AN8="Pass","2013-2014",IF('SELPA Summary by Fiscal Year'!AN8="Pass With Exemption(s)","2013-2014",IF('SELPA Summary by Fiscal Year'!U8="Pass","2012-2013",IF('SELPA Summary by Fiscal Year'!U8="Pass With Exemption(s)","2012-2013",IF('SELPA Summary by Fiscal Year'!E8="Pass","2011-2012",IF('SELPA Summary by Fiscal Year'!E8="Pass With Exemption(s)","2011-2012",""))))))))))))))))))))))))))))))))</f>
        <v/>
      </c>
      <c r="E8" s="91" t="str">
        <f>IF(D8="","",VLOOKUP(D8,'District D'!$A$10:$X$25,6,FALSE))</f>
        <v/>
      </c>
      <c r="F8" s="90" t="str">
        <f>IF('SELPA Summary by Fiscal Year'!KE8="Pass","2026-2027",IF('SELPA Summary by Fiscal Year'!KE8="Pass With Exemption(s)","2026-2027",IF('SELPA Summary by Fiscal Year'!JL8="Pass","2025-2026",IF('SELPA Summary by Fiscal Year'!JL8="Pass With Exemption(s)","2025-2026",IF('SELPA Summary by Fiscal Year'!IS8="Pass","2024-2025",IF('SELPA Summary by Fiscal Year'!IS8="Pass With Exemption(s)","2024-2025",IF('SELPA Summary by Fiscal Year'!HZ8="Pass","2023-2024",IF('SELPA Summary by Fiscal Year'!HZ8="Pass With Exemption(s)","2023-2024",IF('SELPA Summary by Fiscal Year'!HG8="Pass","2022-2023",IF('SELPA Summary by Fiscal Year'!HG8="Pass With Exemption(s)","2022-2023",IF('SELPA Summary by Fiscal Year'!GN8="Pass","2021-2022",IF('SELPA Summary by Fiscal Year'!GN8="Pass With Exemption(s)","2021-2022",IF('SELPA Summary by Fiscal Year'!FU8="Pass","2020-2021",IF('SELPA Summary by Fiscal Year'!FU8="Pass With Exemption(s)","2020-2021",IF('SELPA Summary by Fiscal Year'!FB8="Pass","2019-2020",IF('SELPA Summary by Fiscal Year'!FB8="Pass With Exemption(s)","2019-2020",IF('SELPA Summary by Fiscal Year'!EI8="Pass","2018-2019",IF('SELPA Summary by Fiscal Year'!EI8="Pass With Exemption(s)","2018-2019",IF('SELPA Summary by Fiscal Year'!DP8="Pass","2017-2018",IF('SELPA Summary by Fiscal Year'!DP8="Pass With Exemption(s)","2017-2018",IF('SELPA Summary by Fiscal Year'!CW8="Pass","2016-2017",IF('SELPA Summary by Fiscal Year'!CW8="Pass With Exemption(s)","2016-2017",IF('SELPA Summary by Fiscal Year'!CD8="Pass","2015-2016",IF('SELPA Summary by Fiscal Year'!CD8="Pass With Exemption(s)","2015-2016",IF('SELPA Summary by Fiscal Year'!BK8="Pass","2014-2015",IF('SELPA Summary by Fiscal Year'!BK8="Pass With Exemption(s)","2014-2015",IF('SELPA Summary by Fiscal Year'!AR8="Pass","2013-2014",IF('SELPA Summary by Fiscal Year'!AR8="Pass With Exemption(s)","2013-2014",IF('SELPA Summary by Fiscal Year'!Y8="Pass","2012-2013",IF('SELPA Summary by Fiscal Year'!Y8="Pass With Exemption(s)","2012-2013",IF('SELPA Summary by Fiscal Year'!H8="Pass","2011-2012",IF('SELPA Summary by Fiscal Year'!H8="Pass With Exemption(s)","2011-2012",""))))))))))))))))))))))))))))))))</f>
        <v/>
      </c>
      <c r="G8" s="91" t="str">
        <f>IF(F8="","",VLOOKUP(F8,'District D'!$A$10:$X$25,15,FALSE))</f>
        <v/>
      </c>
      <c r="H8" s="90" t="str">
        <f>IF('SELPA Summary by Fiscal Year'!KH8="Pass","2026-2027",IF('SELPA Summary by Fiscal Year'!KH8="Pass With Exemption(s)","2026-2027",IF('SELPA Summary by Fiscal Year'!JO8="Pass","2025-2026",IF('SELPA Summary by Fiscal Year'!JO8="Pass With Exemption(s)","2025-2026",IF('SELPA Summary by Fiscal Year'!IV8="Pass","2024-2025",IF('SELPA Summary by Fiscal Year'!IV8="Pass With Exemption(s)","2024-2025",IF('SELPA Summary by Fiscal Year'!IC8="Pass","2023-2024",IF('SELPA Summary by Fiscal Year'!IC8="Pass With Exemption(s)","2023-2024",IF('SELPA Summary by Fiscal Year'!HJ8="Pass","2022-2023",IF('SELPA Summary by Fiscal Year'!HJ8="Pass With Exemption(s)","2022-2023",IF('SELPA Summary by Fiscal Year'!GQ8="Pass","2021-2022",IF('SELPA Summary by Fiscal Year'!GQ8="Pass With Exemption(s)","2021-2022",IF('SELPA Summary by Fiscal Year'!FX8="Pass","2020-2021",IF('SELPA Summary by Fiscal Year'!FX8="Pass With Exemption(s)","2020-2021",IF('SELPA Summary by Fiscal Year'!FE8="Pass","2019-2020",IF('SELPA Summary by Fiscal Year'!FE8="Pass With Exemption(s)","2019-2020",IF('SELPA Summary by Fiscal Year'!EL8="Pass","2018-2019",IF('SELPA Summary by Fiscal Year'!EL8="Pass With Exemption(s)","2018-2019",IF('SELPA Summary by Fiscal Year'!DS8="Pass","2017-2018",IF('SELPA Summary by Fiscal Year'!DS8="Pass With Exemption(s)","2017-2018",IF('SELPA Summary by Fiscal Year'!CZ8="Pass","2016-2017",IF('SELPA Summary by Fiscal Year'!CZ8="Pass With Exemption(s)","2016-2017",IF('SELPA Summary by Fiscal Year'!CG8="Pass","2015-2016",IF('SELPA Summary by Fiscal Year'!CG8="Pass With Exemption(s)","2015-2016",IF('SELPA Summary by Fiscal Year'!BN8="Pass","2014-2015",IF('SELPA Summary by Fiscal Year'!BN8="Pass With Exemption(s)","2014-2015",IF('SELPA Summary by Fiscal Year'!AU8="Pass","2013-2014",IF('SELPA Summary by Fiscal Year'!AU8="Pass With Exemption(s)","2013-2014",IF('SELPA Summary by Fiscal Year'!AB8="Pass","2012-2013",IF('SELPA Summary by Fiscal Year'!AB8="Pass With Exemption(s)","2012-2013",IF('SELPA Summary by Fiscal Year'!J8="Pass","2011-2012",IF('SELPA Summary by Fiscal Year'!J8="Pass With Exemption(s)","2011-2012",""))))))))))))))))))))))))))))))))</f>
        <v/>
      </c>
      <c r="I8" s="91" t="str">
        <f>IF(H8="","",VLOOKUP(H8,'District D'!$A$10:$X$25,16,FALSE))</f>
        <v/>
      </c>
    </row>
    <row r="9" spans="1:9" x14ac:dyDescent="0.3">
      <c r="A9" s="30">
        <f>'District E'!$B$3</f>
        <v>0</v>
      </c>
      <c r="B9" s="90" t="str">
        <f>IF('SELPA Summary by Fiscal Year'!JW9="Pass","2026-2027",IF('SELPA Summary by Fiscal Year'!JW9="Pass With Exemption(s)","2026-2027",IF('SELPA Summary by Fiscal Year'!JD9="Pass","2025-2026",IF('SELPA Summary by Fiscal Year'!JD9="Pass With Exemption(s)","2025-2026",IF('SELPA Summary by Fiscal Year'!IK9="Pass","2024-2025",IF('SELPA Summary by Fiscal Year'!IK9="Pass With Exemption(s)","2024-2025",IF('SELPA Summary by Fiscal Year'!HR9="Pass","2023-2024",IF('SELPA Summary by Fiscal Year'!HR9="Pass With Exemption(s)","2023-2024",IF('SELPA Summary by Fiscal Year'!GY9="Pass","2022-2023",IF('SELPA Summary by Fiscal Year'!GY9="Pass With Exemption(s)","2022-2023",IF('SELPA Summary by Fiscal Year'!GF9="Pass","2021-2022",IF('SELPA Summary by Fiscal Year'!GF9="Pass With Exemption(s)","2021-2022",IF('SELPA Summary by Fiscal Year'!FM9="Pass","2020-2021",IF('SELPA Summary by Fiscal Year'!FM9="Pass With Exemption(s)","2020-2021",IF('SELPA Summary by Fiscal Year'!ET9="Pass","2019-2020",IF('SELPA Summary by Fiscal Year'!ET9="Pass With Exemption(s)","2019-2020",IF('SELPA Summary by Fiscal Year'!EA9="Pass","2018-2019",IF('SELPA Summary by Fiscal Year'!EA9="Pass With Exemption(s)","2018-2019",IF('SELPA Summary by Fiscal Year'!DH9="Pass","2017-2018",IF('SELPA Summary by Fiscal Year'!DH9="Pass With Exemption(s)","2017-2018",IF('SELPA Summary by Fiscal Year'!CO9="Pass","2016-2017",IF('SELPA Summary by Fiscal Year'!CO9="Pass With Exemption(s)","2016-2017",IF('SELPA Summary by Fiscal Year'!BV9="Pass","2015-2016",IF('SELPA Summary by Fiscal Year'!BV9="Pass With Exemption(s)","2015-2016",IF('SELPA Summary by Fiscal Year'!BC9="Pass","2014-2015",IF('SELPA Summary by Fiscal Year'!BC9="Pass With Exemption(s)","2014-2015",IF('SELPA Summary by Fiscal Year'!AJ9="Pass","2013-2014",IF('SELPA Summary by Fiscal Year'!AJ9="Pass With Exemption(s)","2013-2014",IF('SELPA Summary by Fiscal Year'!Q9="Pass","2012-2013",IF('SELPA Summary by Fiscal Year'!Q9="Pass With Exemption(s)","2012-2013",IF('SELPA Summary by Fiscal Year'!C9="Pass","2011-2012",IF('SELPA Summary by Fiscal Year'!C9="Pass With Exemption(s)","2011-2012",""))))))))))))))))))))))))))))))))</f>
        <v/>
      </c>
      <c r="C9" s="91" t="str">
        <f>IF(B9="","",VLOOKUP(B9,'District E'!$A$10:$X$25,4,FALSE))</f>
        <v/>
      </c>
      <c r="D9" s="90" t="str">
        <f>IF('SELPA Summary by Fiscal Year'!KA9="Pass","2026-2027",IF('SELPA Summary by Fiscal Year'!KA9="Pass With Exemption(s)","2026-2027",IF('SELPA Summary by Fiscal Year'!JH9="Pass","2025-2026",IF('SELPA Summary by Fiscal Year'!JH9="Pass With Exemption(s)","2025-2026",IF('SELPA Summary by Fiscal Year'!IO9="Pass","2024-2025",IF('SELPA Summary by Fiscal Year'!IO9="Pass With Exemption(s)","2024-2025",IF('SELPA Summary by Fiscal Year'!HV9="Pass","2023-2024",IF('SELPA Summary by Fiscal Year'!HV9="Pass With Exemption(s)","2023-2024",IF('SELPA Summary by Fiscal Year'!HC9="Pass","2022-2023",IF('SELPA Summary by Fiscal Year'!HC9="Pass With Exemption(s)","2022-2023",IF('SELPA Summary by Fiscal Year'!GJ9="Pass","2021-2022",IF('SELPA Summary by Fiscal Year'!GJ9="Pass With Exemption(s)","2021-2022",IF('SELPA Summary by Fiscal Year'!FQ9="Pass","2020-2021",IF('SELPA Summary by Fiscal Year'!FQ9="Pass With Exemption(s)","2020-2021",IF('SELPA Summary by Fiscal Year'!EX9="Pass","2019-2020",IF('SELPA Summary by Fiscal Year'!EX9="Pass With Exemption(s)","2019-2020",IF('SELPA Summary by Fiscal Year'!EE9="Pass","2018-2019",IF('SELPA Summary by Fiscal Year'!EE9="Pass With Exemption(s)","2018-2019",IF('SELPA Summary by Fiscal Year'!DL9="Pass","2017-2018",IF('SELPA Summary by Fiscal Year'!DL9="Pass With Exemption(s)","2017-2018",IF('SELPA Summary by Fiscal Year'!CS9="Pass","2016-2017",IF('SELPA Summary by Fiscal Year'!CS9="Pass With Exemption(s)","2016-2017",IF('SELPA Summary by Fiscal Year'!BZ9="Pass","2015-2016",IF('SELPA Summary by Fiscal Year'!BZ9="Pass With Exemption(s)","2016-2017",IF('SELPA Summary by Fiscal Year'!BG9="Pass","2014-2015",IF('SELPA Summary by Fiscal Year'!BG9="Pass With Exemption(s)","2014-2015",IF('SELPA Summary by Fiscal Year'!AN9="Pass","2013-2014",IF('SELPA Summary by Fiscal Year'!AN9="Pass With Exemption(s)","2013-2014",IF('SELPA Summary by Fiscal Year'!U9="Pass","2012-2013",IF('SELPA Summary by Fiscal Year'!U9="Pass With Exemption(s)","2012-2013",IF('SELPA Summary by Fiscal Year'!E9="Pass","2011-2012",IF('SELPA Summary by Fiscal Year'!E9="Pass With Exemption(s)","2011-2012",""))))))))))))))))))))))))))))))))</f>
        <v/>
      </c>
      <c r="E9" s="91" t="str">
        <f>IF(D9="","",VLOOKUP(D9,'District E'!$A$10:$X$25,6,FALSE))</f>
        <v/>
      </c>
      <c r="F9" s="90" t="str">
        <f>IF('SELPA Summary by Fiscal Year'!KE9="Pass","2026-2027",IF('SELPA Summary by Fiscal Year'!KE9="Pass With Exemption(s)","2026-2027",IF('SELPA Summary by Fiscal Year'!JL9="Pass","2025-2026",IF('SELPA Summary by Fiscal Year'!JL9="Pass With Exemption(s)","2025-2026",IF('SELPA Summary by Fiscal Year'!IS9="Pass","2024-2025",IF('SELPA Summary by Fiscal Year'!IS9="Pass With Exemption(s)","2024-2025",IF('SELPA Summary by Fiscal Year'!HZ9="Pass","2023-2024",IF('SELPA Summary by Fiscal Year'!HZ9="Pass With Exemption(s)","2023-2024",IF('SELPA Summary by Fiscal Year'!HG9="Pass","2022-2023",IF('SELPA Summary by Fiscal Year'!HG9="Pass With Exemption(s)","2022-2023",IF('SELPA Summary by Fiscal Year'!GN9="Pass","2021-2022",IF('SELPA Summary by Fiscal Year'!GN9="Pass With Exemption(s)","2021-2022",IF('SELPA Summary by Fiscal Year'!FU9="Pass","2020-2021",IF('SELPA Summary by Fiscal Year'!FU9="Pass With Exemption(s)","2020-2021",IF('SELPA Summary by Fiscal Year'!FB9="Pass","2019-2020",IF('SELPA Summary by Fiscal Year'!FB9="Pass With Exemption(s)","2019-2020",IF('SELPA Summary by Fiscal Year'!EI9="Pass","2018-2019",IF('SELPA Summary by Fiscal Year'!EI9="Pass With Exemption(s)","2018-2019",IF('SELPA Summary by Fiscal Year'!DP9="Pass","2017-2018",IF('SELPA Summary by Fiscal Year'!DP9="Pass With Exemption(s)","2017-2018",IF('SELPA Summary by Fiscal Year'!CW9="Pass","2016-2017",IF('SELPA Summary by Fiscal Year'!CW9="Pass With Exemption(s)","2016-2017",IF('SELPA Summary by Fiscal Year'!CD9="Pass","2015-2016",IF('SELPA Summary by Fiscal Year'!CD9="Pass With Exemption(s)","2015-2016",IF('SELPA Summary by Fiscal Year'!BK9="Pass","2014-2015",IF('SELPA Summary by Fiscal Year'!BK9="Pass With Exemption(s)","2014-2015",IF('SELPA Summary by Fiscal Year'!AR9="Pass","2013-2014",IF('SELPA Summary by Fiscal Year'!AR9="Pass With Exemption(s)","2013-2014",IF('SELPA Summary by Fiscal Year'!Y9="Pass","2012-2013",IF('SELPA Summary by Fiscal Year'!Y9="Pass With Exemption(s)","2012-2013",IF('SELPA Summary by Fiscal Year'!H9="Pass","2011-2012",IF('SELPA Summary by Fiscal Year'!H9="Pass With Exemption(s)","2011-2012",""))))))))))))))))))))))))))))))))</f>
        <v/>
      </c>
      <c r="G9" s="91" t="str">
        <f>IF(F9="","",VLOOKUP(F9,'District E'!$A$10:$X$25,15,FALSE))</f>
        <v/>
      </c>
      <c r="H9" s="90" t="str">
        <f>IF('SELPA Summary by Fiscal Year'!KH9="Pass","2026-2027",IF('SELPA Summary by Fiscal Year'!KH9="Pass With Exemption(s)","2026-2027",IF('SELPA Summary by Fiscal Year'!JO9="Pass","2025-2026",IF('SELPA Summary by Fiscal Year'!JO9="Pass With Exemption(s)","2025-2026",IF('SELPA Summary by Fiscal Year'!IV9="Pass","2024-2025",IF('SELPA Summary by Fiscal Year'!IV9="Pass With Exemption(s)","2024-2025",IF('SELPA Summary by Fiscal Year'!IC9="Pass","2023-2024",IF('SELPA Summary by Fiscal Year'!IC9="Pass With Exemption(s)","2023-2024",IF('SELPA Summary by Fiscal Year'!HJ9="Pass","2022-2023",IF('SELPA Summary by Fiscal Year'!HJ9="Pass With Exemption(s)","2022-2023",IF('SELPA Summary by Fiscal Year'!GQ9="Pass","2021-2022",IF('SELPA Summary by Fiscal Year'!GQ9="Pass With Exemption(s)","2021-2022",IF('SELPA Summary by Fiscal Year'!FX9="Pass","2020-2021",IF('SELPA Summary by Fiscal Year'!FX9="Pass With Exemption(s)","2020-2021",IF('SELPA Summary by Fiscal Year'!FE9="Pass","2019-2020",IF('SELPA Summary by Fiscal Year'!FE9="Pass With Exemption(s)","2019-2020",IF('SELPA Summary by Fiscal Year'!EL9="Pass","2018-2019",IF('SELPA Summary by Fiscal Year'!EL9="Pass With Exemption(s)","2018-2019",IF('SELPA Summary by Fiscal Year'!DS9="Pass","2017-2018",IF('SELPA Summary by Fiscal Year'!DS9="Pass With Exemption(s)","2017-2018",IF('SELPA Summary by Fiscal Year'!CZ9="Pass","2016-2017",IF('SELPA Summary by Fiscal Year'!CZ9="Pass With Exemption(s)","2016-2017",IF('SELPA Summary by Fiscal Year'!CG9="Pass","2015-2016",IF('SELPA Summary by Fiscal Year'!CG9="Pass With Exemption(s)","2015-2016",IF('SELPA Summary by Fiscal Year'!BN9="Pass","2014-2015",IF('SELPA Summary by Fiscal Year'!BN9="Pass With Exemption(s)","2014-2015",IF('SELPA Summary by Fiscal Year'!AU9="Pass","2013-2014",IF('SELPA Summary by Fiscal Year'!AU9="Pass With Exemption(s)","2013-2014",IF('SELPA Summary by Fiscal Year'!AB9="Pass","2012-2013",IF('SELPA Summary by Fiscal Year'!AB9="Pass With Exemption(s)","2012-2013",IF('SELPA Summary by Fiscal Year'!J9="Pass","2011-2012",IF('SELPA Summary by Fiscal Year'!J9="Pass With Exemption(s)","2011-2012",""))))))))))))))))))))))))))))))))</f>
        <v/>
      </c>
      <c r="I9" s="91" t="str">
        <f>IF(H9="","",VLOOKUP(H9,'District E'!$A$10:$X$25,16,FALSE))</f>
        <v/>
      </c>
    </row>
    <row r="10" spans="1:9" x14ac:dyDescent="0.3">
      <c r="A10" s="30">
        <f>'District F'!$B$3</f>
        <v>0</v>
      </c>
      <c r="B10" s="90" t="str">
        <f>IF('SELPA Summary by Fiscal Year'!JW10="Pass","2026-2027",IF('SELPA Summary by Fiscal Year'!JW10="Pass With Exemption(s)","2026-2027",IF('SELPA Summary by Fiscal Year'!JD10="Pass","2025-2026",IF('SELPA Summary by Fiscal Year'!JD10="Pass With Exemption(s)","2025-2026",IF('SELPA Summary by Fiscal Year'!IK10="Pass","2024-2025",IF('SELPA Summary by Fiscal Year'!IK10="Pass With Exemption(s)","2024-2025",IF('SELPA Summary by Fiscal Year'!HR10="Pass","2023-2024",IF('SELPA Summary by Fiscal Year'!HR10="Pass With Exemption(s)","2023-2024",IF('SELPA Summary by Fiscal Year'!GY10="Pass","2022-2023",IF('SELPA Summary by Fiscal Year'!GY10="Pass With Exemption(s)","2022-2023",IF('SELPA Summary by Fiscal Year'!GF10="Pass","2021-2022",IF('SELPA Summary by Fiscal Year'!GF10="Pass With Exemption(s)","2021-2022",IF('SELPA Summary by Fiscal Year'!FM10="Pass","2020-2021",IF('SELPA Summary by Fiscal Year'!FM10="Pass With Exemption(s)","2020-2021",IF('SELPA Summary by Fiscal Year'!ET10="Pass","2019-2020",IF('SELPA Summary by Fiscal Year'!ET10="Pass With Exemption(s)","2019-2020",IF('SELPA Summary by Fiscal Year'!EA10="Pass","2018-2019",IF('SELPA Summary by Fiscal Year'!EA10="Pass With Exemption(s)","2018-2019",IF('SELPA Summary by Fiscal Year'!DH10="Pass","2017-2018",IF('SELPA Summary by Fiscal Year'!DH10="Pass With Exemption(s)","2017-2018",IF('SELPA Summary by Fiscal Year'!CO10="Pass","2016-2017",IF('SELPA Summary by Fiscal Year'!CO10="Pass With Exemption(s)","2016-2017",IF('SELPA Summary by Fiscal Year'!BV10="Pass","2015-2016",IF('SELPA Summary by Fiscal Year'!BV10="Pass With Exemption(s)","2015-2016",IF('SELPA Summary by Fiscal Year'!BC10="Pass","2014-2015",IF('SELPA Summary by Fiscal Year'!BC10="Pass With Exemption(s)","2014-2015",IF('SELPA Summary by Fiscal Year'!AJ10="Pass","2013-2014",IF('SELPA Summary by Fiscal Year'!AJ10="Pass With Exemption(s)","2013-2014",IF('SELPA Summary by Fiscal Year'!Q10="Pass","2012-2013",IF('SELPA Summary by Fiscal Year'!Q10="Pass With Exemption(s)","2012-2013",IF('SELPA Summary by Fiscal Year'!C10="Pass","2011-2012",IF('SELPA Summary by Fiscal Year'!C10="Pass With Exemption(s)","2011-2012",""))))))))))))))))))))))))))))))))</f>
        <v/>
      </c>
      <c r="C10" s="91" t="str">
        <f>IF(B10="","",VLOOKUP(B10,'District F'!$A$10:$X$25,4,FALSE))</f>
        <v/>
      </c>
      <c r="D10" s="90" t="str">
        <f>IF('SELPA Summary by Fiscal Year'!KA10="Pass","2026-2027",IF('SELPA Summary by Fiscal Year'!KA10="Pass With Exemption(s)","2026-2027",IF('SELPA Summary by Fiscal Year'!JH10="Pass","2025-2026",IF('SELPA Summary by Fiscal Year'!JH10="Pass With Exemption(s)","2025-2026",IF('SELPA Summary by Fiscal Year'!IO10="Pass","2024-2025",IF('SELPA Summary by Fiscal Year'!IO10="Pass With Exemption(s)","2024-2025",IF('SELPA Summary by Fiscal Year'!HV10="Pass","2023-2024",IF('SELPA Summary by Fiscal Year'!HV10="Pass With Exemption(s)","2023-2024",IF('SELPA Summary by Fiscal Year'!HC10="Pass","2022-2023",IF('SELPA Summary by Fiscal Year'!HC10="Pass With Exemption(s)","2022-2023",IF('SELPA Summary by Fiscal Year'!GJ10="Pass","2021-2022",IF('SELPA Summary by Fiscal Year'!GJ10="Pass With Exemption(s)","2021-2022",IF('SELPA Summary by Fiscal Year'!FQ10="Pass","2020-2021",IF('SELPA Summary by Fiscal Year'!FQ10="Pass With Exemption(s)","2020-2021",IF('SELPA Summary by Fiscal Year'!EX10="Pass","2019-2020",IF('SELPA Summary by Fiscal Year'!EX10="Pass With Exemption(s)","2019-2020",IF('SELPA Summary by Fiscal Year'!EE10="Pass","2018-2019",IF('SELPA Summary by Fiscal Year'!EE10="Pass With Exemption(s)","2018-2019",IF('SELPA Summary by Fiscal Year'!DL10="Pass","2017-2018",IF('SELPA Summary by Fiscal Year'!DL10="Pass With Exemption(s)","2017-2018",IF('SELPA Summary by Fiscal Year'!CS10="Pass","2016-2017",IF('SELPA Summary by Fiscal Year'!CS10="Pass With Exemption(s)","2016-2017",IF('SELPA Summary by Fiscal Year'!BZ10="Pass","2015-2016",IF('SELPA Summary by Fiscal Year'!BZ10="Pass With Exemption(s)","2016-2017",IF('SELPA Summary by Fiscal Year'!BG10="Pass","2014-2015",IF('SELPA Summary by Fiscal Year'!BG10="Pass With Exemption(s)","2014-2015",IF('SELPA Summary by Fiscal Year'!AN10="Pass","2013-2014",IF('SELPA Summary by Fiscal Year'!AN10="Pass With Exemption(s)","2013-2014",IF('SELPA Summary by Fiscal Year'!U10="Pass","2012-2013",IF('SELPA Summary by Fiscal Year'!U10="Pass With Exemption(s)","2012-2013",IF('SELPA Summary by Fiscal Year'!E10="Pass","2011-2012",IF('SELPA Summary by Fiscal Year'!E10="Pass With Exemption(s)","2011-2012",""))))))))))))))))))))))))))))))))</f>
        <v/>
      </c>
      <c r="E10" s="91" t="str">
        <f>IF(D10="","",VLOOKUP(D10,'District F'!$A$10:$X$25,6,FALSE))</f>
        <v/>
      </c>
      <c r="F10" s="90" t="str">
        <f>IF('SELPA Summary by Fiscal Year'!KE10="Pass","2026-2027",IF('SELPA Summary by Fiscal Year'!KE10="Pass With Exemption(s)","2026-2027",IF('SELPA Summary by Fiscal Year'!JL10="Pass","2025-2026",IF('SELPA Summary by Fiscal Year'!JL10="Pass With Exemption(s)","2025-2026",IF('SELPA Summary by Fiscal Year'!IS10="Pass","2024-2025",IF('SELPA Summary by Fiscal Year'!IS10="Pass With Exemption(s)","2024-2025",IF('SELPA Summary by Fiscal Year'!HZ10="Pass","2023-2024",IF('SELPA Summary by Fiscal Year'!HZ10="Pass With Exemption(s)","2023-2024",IF('SELPA Summary by Fiscal Year'!HG10="Pass","2022-2023",IF('SELPA Summary by Fiscal Year'!HG10="Pass With Exemption(s)","2022-2023",IF('SELPA Summary by Fiscal Year'!GN10="Pass","2021-2022",IF('SELPA Summary by Fiscal Year'!GN10="Pass With Exemption(s)","2021-2022",IF('SELPA Summary by Fiscal Year'!FU10="Pass","2020-2021",IF('SELPA Summary by Fiscal Year'!FU10="Pass With Exemption(s)","2020-2021",IF('SELPA Summary by Fiscal Year'!FB10="Pass","2019-2020",IF('SELPA Summary by Fiscal Year'!FB10="Pass With Exemption(s)","2019-2020",IF('SELPA Summary by Fiscal Year'!EI10="Pass","2018-2019",IF('SELPA Summary by Fiscal Year'!EI10="Pass With Exemption(s)","2018-2019",IF('SELPA Summary by Fiscal Year'!DP10="Pass","2017-2018",IF('SELPA Summary by Fiscal Year'!DP10="Pass With Exemption(s)","2017-2018",IF('SELPA Summary by Fiscal Year'!CW10="Pass","2016-2017",IF('SELPA Summary by Fiscal Year'!CW10="Pass With Exemption(s)","2016-2017",IF('SELPA Summary by Fiscal Year'!CD10="Pass","2015-2016",IF('SELPA Summary by Fiscal Year'!CD10="Pass With Exemption(s)","2015-2016",IF('SELPA Summary by Fiscal Year'!BK10="Pass","2014-2015",IF('SELPA Summary by Fiscal Year'!BK10="Pass With Exemption(s)","2014-2015",IF('SELPA Summary by Fiscal Year'!AR10="Pass","2013-2014",IF('SELPA Summary by Fiscal Year'!AR10="Pass With Exemption(s)","2013-2014",IF('SELPA Summary by Fiscal Year'!Y10="Pass","2012-2013",IF('SELPA Summary by Fiscal Year'!Y10="Pass With Exemption(s)","2012-2013",IF('SELPA Summary by Fiscal Year'!H10="Pass","2011-2012",IF('SELPA Summary by Fiscal Year'!H10="Pass With Exemption(s)","2011-2012",""))))))))))))))))))))))))))))))))</f>
        <v/>
      </c>
      <c r="G10" s="91" t="str">
        <f>IF(F10="","",VLOOKUP(F10,'District F'!$A$10:$X$25,15,FALSE))</f>
        <v/>
      </c>
      <c r="H10" s="90" t="str">
        <f>IF('SELPA Summary by Fiscal Year'!KH10="Pass","2026-2027",IF('SELPA Summary by Fiscal Year'!KH10="Pass With Exemption(s)","2026-2027",IF('SELPA Summary by Fiscal Year'!JO10="Pass","2025-2026",IF('SELPA Summary by Fiscal Year'!JO10="Pass With Exemption(s)","2025-2026",IF('SELPA Summary by Fiscal Year'!IV10="Pass","2024-2025",IF('SELPA Summary by Fiscal Year'!IV10="Pass With Exemption(s)","2024-2025",IF('SELPA Summary by Fiscal Year'!IC10="Pass","2023-2024",IF('SELPA Summary by Fiscal Year'!IC10="Pass With Exemption(s)","2023-2024",IF('SELPA Summary by Fiscal Year'!HJ10="Pass","2022-2023",IF('SELPA Summary by Fiscal Year'!HJ10="Pass With Exemption(s)","2022-2023",IF('SELPA Summary by Fiscal Year'!GQ10="Pass","2021-2022",IF('SELPA Summary by Fiscal Year'!GQ10="Pass With Exemption(s)","2021-2022",IF('SELPA Summary by Fiscal Year'!FX10="Pass","2020-2021",IF('SELPA Summary by Fiscal Year'!FX10="Pass With Exemption(s)","2020-2021",IF('SELPA Summary by Fiscal Year'!FE10="Pass","2019-2020",IF('SELPA Summary by Fiscal Year'!FE10="Pass With Exemption(s)","2019-2020",IF('SELPA Summary by Fiscal Year'!EL10="Pass","2018-2019",IF('SELPA Summary by Fiscal Year'!EL10="Pass With Exemption(s)","2018-2019",IF('SELPA Summary by Fiscal Year'!DS10="Pass","2017-2018",IF('SELPA Summary by Fiscal Year'!DS10="Pass With Exemption(s)","2017-2018",IF('SELPA Summary by Fiscal Year'!CZ10="Pass","2016-2017",IF('SELPA Summary by Fiscal Year'!CZ10="Pass With Exemption(s)","2016-2017",IF('SELPA Summary by Fiscal Year'!CG10="Pass","2015-2016",IF('SELPA Summary by Fiscal Year'!CG10="Pass With Exemption(s)","2015-2016",IF('SELPA Summary by Fiscal Year'!BN10="Pass","2014-2015",IF('SELPA Summary by Fiscal Year'!BN10="Pass With Exemption(s)","2014-2015",IF('SELPA Summary by Fiscal Year'!AU10="Pass","2013-2014",IF('SELPA Summary by Fiscal Year'!AU10="Pass With Exemption(s)","2013-2014",IF('SELPA Summary by Fiscal Year'!AB10="Pass","2012-2013",IF('SELPA Summary by Fiscal Year'!AB10="Pass With Exemption(s)","2012-2013",IF('SELPA Summary by Fiscal Year'!J10="Pass","2011-2012",IF('SELPA Summary by Fiscal Year'!J10="Pass With Exemption(s)","2011-2012",""))))))))))))))))))))))))))))))))</f>
        <v/>
      </c>
      <c r="I10" s="91" t="str">
        <f>IF(H10="","",VLOOKUP(H10,'District F'!$A$10:$X$25,16,FALSE))</f>
        <v/>
      </c>
    </row>
    <row r="11" spans="1:9" x14ac:dyDescent="0.3">
      <c r="A11" s="30">
        <f>'District G'!$B$3</f>
        <v>0</v>
      </c>
      <c r="B11" s="90" t="str">
        <f>IF('SELPA Summary by Fiscal Year'!JW11="Pass","2026-2027",IF('SELPA Summary by Fiscal Year'!JW11="Pass With Exemption(s)","2026-2027",IF('SELPA Summary by Fiscal Year'!JD11="Pass","2025-2026",IF('SELPA Summary by Fiscal Year'!JD11="Pass With Exemption(s)","2025-2026",IF('SELPA Summary by Fiscal Year'!IK11="Pass","2024-2025",IF('SELPA Summary by Fiscal Year'!IK11="Pass With Exemption(s)","2024-2025",IF('SELPA Summary by Fiscal Year'!HR11="Pass","2023-2024",IF('SELPA Summary by Fiscal Year'!HR11="Pass With Exemption(s)","2023-2024",IF('SELPA Summary by Fiscal Year'!GY11="Pass","2022-2023",IF('SELPA Summary by Fiscal Year'!GY11="Pass With Exemption(s)","2022-2023",IF('SELPA Summary by Fiscal Year'!GF11="Pass","2021-2022",IF('SELPA Summary by Fiscal Year'!GF11="Pass With Exemption(s)","2021-2022",IF('SELPA Summary by Fiscal Year'!FM11="Pass","2020-2021",IF('SELPA Summary by Fiscal Year'!FM11="Pass With Exemption(s)","2020-2021",IF('SELPA Summary by Fiscal Year'!ET11="Pass","2019-2020",IF('SELPA Summary by Fiscal Year'!ET11="Pass With Exemption(s)","2019-2020",IF('SELPA Summary by Fiscal Year'!EA11="Pass","2018-2019",IF('SELPA Summary by Fiscal Year'!EA11="Pass With Exemption(s)","2018-2019",IF('SELPA Summary by Fiscal Year'!DH11="Pass","2017-2018",IF('SELPA Summary by Fiscal Year'!DH11="Pass With Exemption(s)","2017-2018",IF('SELPA Summary by Fiscal Year'!CO11="Pass","2016-2017",IF('SELPA Summary by Fiscal Year'!CO11="Pass With Exemption(s)","2016-2017",IF('SELPA Summary by Fiscal Year'!BV11="Pass","2015-2016",IF('SELPA Summary by Fiscal Year'!BV11="Pass With Exemption(s)","2015-2016",IF('SELPA Summary by Fiscal Year'!BC11="Pass","2014-2015",IF('SELPA Summary by Fiscal Year'!BC11="Pass With Exemption(s)","2014-2015",IF('SELPA Summary by Fiscal Year'!AJ11="Pass","2013-2014",IF('SELPA Summary by Fiscal Year'!AJ11="Pass With Exemption(s)","2013-2014",IF('SELPA Summary by Fiscal Year'!Q11="Pass","2012-2013",IF('SELPA Summary by Fiscal Year'!Q11="Pass With Exemption(s)","2012-2013",IF('SELPA Summary by Fiscal Year'!C11="Pass","2011-2012",IF('SELPA Summary by Fiscal Year'!C11="Pass With Exemption(s)","2011-2012",""))))))))))))))))))))))))))))))))</f>
        <v/>
      </c>
      <c r="C11" s="91" t="str">
        <f>IF(B11="","",VLOOKUP(B11,'District G'!$A$10:$X$25,4,FALSE))</f>
        <v/>
      </c>
      <c r="D11" s="90" t="str">
        <f>IF('SELPA Summary by Fiscal Year'!KA11="Pass","2026-2027",IF('SELPA Summary by Fiscal Year'!KA11="Pass With Exemption(s)","2026-2027",IF('SELPA Summary by Fiscal Year'!JH11="Pass","2025-2026",IF('SELPA Summary by Fiscal Year'!JH11="Pass With Exemption(s)","2025-2026",IF('SELPA Summary by Fiscal Year'!IO11="Pass","2024-2025",IF('SELPA Summary by Fiscal Year'!IO11="Pass With Exemption(s)","2024-2025",IF('SELPA Summary by Fiscal Year'!HV11="Pass","2023-2024",IF('SELPA Summary by Fiscal Year'!HV11="Pass With Exemption(s)","2023-2024",IF('SELPA Summary by Fiscal Year'!HC11="Pass","2022-2023",IF('SELPA Summary by Fiscal Year'!HC11="Pass With Exemption(s)","2022-2023",IF('SELPA Summary by Fiscal Year'!GJ11="Pass","2021-2022",IF('SELPA Summary by Fiscal Year'!GJ11="Pass With Exemption(s)","2021-2022",IF('SELPA Summary by Fiscal Year'!FQ11="Pass","2020-2021",IF('SELPA Summary by Fiscal Year'!FQ11="Pass With Exemption(s)","2020-2021",IF('SELPA Summary by Fiscal Year'!EX11="Pass","2019-2020",IF('SELPA Summary by Fiscal Year'!EX11="Pass With Exemption(s)","2019-2020",IF('SELPA Summary by Fiscal Year'!EE11="Pass","2018-2019",IF('SELPA Summary by Fiscal Year'!EE11="Pass With Exemption(s)","2018-2019",IF('SELPA Summary by Fiscal Year'!DL11="Pass","2017-2018",IF('SELPA Summary by Fiscal Year'!DL11="Pass With Exemption(s)","2017-2018",IF('SELPA Summary by Fiscal Year'!CS11="Pass","2016-2017",IF('SELPA Summary by Fiscal Year'!CS11="Pass With Exemption(s)","2016-2017",IF('SELPA Summary by Fiscal Year'!BZ11="Pass","2015-2016",IF('SELPA Summary by Fiscal Year'!BZ11="Pass With Exemption(s)","2016-2017",IF('SELPA Summary by Fiscal Year'!BG11="Pass","2014-2015",IF('SELPA Summary by Fiscal Year'!BG11="Pass With Exemption(s)","2014-2015",IF('SELPA Summary by Fiscal Year'!AN11="Pass","2013-2014",IF('SELPA Summary by Fiscal Year'!AN11="Pass With Exemption(s)","2013-2014",IF('SELPA Summary by Fiscal Year'!U11="Pass","2012-2013",IF('SELPA Summary by Fiscal Year'!U11="Pass With Exemption(s)","2012-2013",IF('SELPA Summary by Fiscal Year'!E11="Pass","2011-2012",IF('SELPA Summary by Fiscal Year'!E11="Pass With Exemption(s)","2011-2012",""))))))))))))))))))))))))))))))))</f>
        <v/>
      </c>
      <c r="E11" s="91" t="str">
        <f>IF(D11="","",VLOOKUP(D11,'District G'!$A$10:$X$25,6,FALSE))</f>
        <v/>
      </c>
      <c r="F11" s="90" t="str">
        <f>IF('SELPA Summary by Fiscal Year'!KE11="Pass","2026-2027",IF('SELPA Summary by Fiscal Year'!KE11="Pass With Exemption(s)","2026-2027",IF('SELPA Summary by Fiscal Year'!JL11="Pass","2025-2026",IF('SELPA Summary by Fiscal Year'!JL11="Pass With Exemption(s)","2025-2026",IF('SELPA Summary by Fiscal Year'!IS11="Pass","2024-2025",IF('SELPA Summary by Fiscal Year'!IS11="Pass With Exemption(s)","2024-2025",IF('SELPA Summary by Fiscal Year'!HZ11="Pass","2023-2024",IF('SELPA Summary by Fiscal Year'!HZ11="Pass With Exemption(s)","2023-2024",IF('SELPA Summary by Fiscal Year'!HG11="Pass","2022-2023",IF('SELPA Summary by Fiscal Year'!HG11="Pass With Exemption(s)","2022-2023",IF('SELPA Summary by Fiscal Year'!GN11="Pass","2021-2022",IF('SELPA Summary by Fiscal Year'!GN11="Pass With Exemption(s)","2021-2022",IF('SELPA Summary by Fiscal Year'!FU11="Pass","2020-2021",IF('SELPA Summary by Fiscal Year'!FU11="Pass With Exemption(s)","2020-2021",IF('SELPA Summary by Fiscal Year'!FB11="Pass","2019-2020",IF('SELPA Summary by Fiscal Year'!FB11="Pass With Exemption(s)","2019-2020",IF('SELPA Summary by Fiscal Year'!EI11="Pass","2018-2019",IF('SELPA Summary by Fiscal Year'!EI11="Pass With Exemption(s)","2018-2019",IF('SELPA Summary by Fiscal Year'!DP11="Pass","2017-2018",IF('SELPA Summary by Fiscal Year'!DP11="Pass With Exemption(s)","2017-2018",IF('SELPA Summary by Fiscal Year'!CW11="Pass","2016-2017",IF('SELPA Summary by Fiscal Year'!CW11="Pass With Exemption(s)","2016-2017",IF('SELPA Summary by Fiscal Year'!CD11="Pass","2015-2016",IF('SELPA Summary by Fiscal Year'!CD11="Pass With Exemption(s)","2015-2016",IF('SELPA Summary by Fiscal Year'!BK11="Pass","2014-2015",IF('SELPA Summary by Fiscal Year'!BK11="Pass With Exemption(s)","2014-2015",IF('SELPA Summary by Fiscal Year'!AR11="Pass","2013-2014",IF('SELPA Summary by Fiscal Year'!AR11="Pass With Exemption(s)","2013-2014",IF('SELPA Summary by Fiscal Year'!Y11="Pass","2012-2013",IF('SELPA Summary by Fiscal Year'!Y11="Pass With Exemption(s)","2012-2013",IF('SELPA Summary by Fiscal Year'!H11="Pass","2011-2012",IF('SELPA Summary by Fiscal Year'!H11="Pass With Exemption(s)","2011-2012",""))))))))))))))))))))))))))))))))</f>
        <v/>
      </c>
      <c r="G11" s="91" t="str">
        <f>IF(F11="","",VLOOKUP(F11,'District G'!$A$10:$X$25,15,FALSE))</f>
        <v/>
      </c>
      <c r="H11" s="90" t="str">
        <f>IF('SELPA Summary by Fiscal Year'!KH11="Pass","2026-2027",IF('SELPA Summary by Fiscal Year'!KH11="Pass With Exemption(s)","2026-2027",IF('SELPA Summary by Fiscal Year'!JO11="Pass","2025-2026",IF('SELPA Summary by Fiscal Year'!JO11="Pass With Exemption(s)","2025-2026",IF('SELPA Summary by Fiscal Year'!IV11="Pass","2024-2025",IF('SELPA Summary by Fiscal Year'!IV11="Pass With Exemption(s)","2024-2025",IF('SELPA Summary by Fiscal Year'!IC11="Pass","2023-2024",IF('SELPA Summary by Fiscal Year'!IC11="Pass With Exemption(s)","2023-2024",IF('SELPA Summary by Fiscal Year'!HJ11="Pass","2022-2023",IF('SELPA Summary by Fiscal Year'!HJ11="Pass With Exemption(s)","2022-2023",IF('SELPA Summary by Fiscal Year'!GQ11="Pass","2021-2022",IF('SELPA Summary by Fiscal Year'!GQ11="Pass With Exemption(s)","2021-2022",IF('SELPA Summary by Fiscal Year'!FX11="Pass","2020-2021",IF('SELPA Summary by Fiscal Year'!FX11="Pass With Exemption(s)","2020-2021",IF('SELPA Summary by Fiscal Year'!FE11="Pass","2019-2020",IF('SELPA Summary by Fiscal Year'!FE11="Pass With Exemption(s)","2019-2020",IF('SELPA Summary by Fiscal Year'!EL11="Pass","2018-2019",IF('SELPA Summary by Fiscal Year'!EL11="Pass With Exemption(s)","2018-2019",IF('SELPA Summary by Fiscal Year'!DS11="Pass","2017-2018",IF('SELPA Summary by Fiscal Year'!DS11="Pass With Exemption(s)","2017-2018",IF('SELPA Summary by Fiscal Year'!CZ11="Pass","2016-2017",IF('SELPA Summary by Fiscal Year'!CZ11="Pass With Exemption(s)","2016-2017",IF('SELPA Summary by Fiscal Year'!CG11="Pass","2015-2016",IF('SELPA Summary by Fiscal Year'!CG11="Pass With Exemption(s)","2015-2016",IF('SELPA Summary by Fiscal Year'!BN11="Pass","2014-2015",IF('SELPA Summary by Fiscal Year'!BN11="Pass With Exemption(s)","2014-2015",IF('SELPA Summary by Fiscal Year'!AU11="Pass","2013-2014",IF('SELPA Summary by Fiscal Year'!AU11="Pass With Exemption(s)","2013-2014",IF('SELPA Summary by Fiscal Year'!AB11="Pass","2012-2013",IF('SELPA Summary by Fiscal Year'!AB11="Pass With Exemption(s)","2012-2013",IF('SELPA Summary by Fiscal Year'!J11="Pass","2011-2012",IF('SELPA Summary by Fiscal Year'!J11="Pass With Exemption(s)","2011-2012",""))))))))))))))))))))))))))))))))</f>
        <v/>
      </c>
      <c r="I11" s="91" t="str">
        <f>IF(H11="","",VLOOKUP(H11,'District G'!$A$10:$X$25,16,FALSE))</f>
        <v/>
      </c>
    </row>
    <row r="12" spans="1:9" x14ac:dyDescent="0.3">
      <c r="A12" s="30">
        <f>'District H'!$B$3</f>
        <v>0</v>
      </c>
      <c r="B12" s="90" t="str">
        <f>IF('SELPA Summary by Fiscal Year'!JW12="Pass","2026-2027",IF('SELPA Summary by Fiscal Year'!JW12="Pass With Exemption(s)","2026-2027",IF('SELPA Summary by Fiscal Year'!JD12="Pass","2025-2026",IF('SELPA Summary by Fiscal Year'!JD12="Pass With Exemption(s)","2025-2026",IF('SELPA Summary by Fiscal Year'!IK12="Pass","2024-2025",IF('SELPA Summary by Fiscal Year'!IK12="Pass With Exemption(s)","2024-2025",IF('SELPA Summary by Fiscal Year'!HR12="Pass","2023-2024",IF('SELPA Summary by Fiscal Year'!HR12="Pass With Exemption(s)","2023-2024",IF('SELPA Summary by Fiscal Year'!GY12="Pass","2022-2023",IF('SELPA Summary by Fiscal Year'!GY12="Pass With Exemption(s)","2022-2023",IF('SELPA Summary by Fiscal Year'!GF12="Pass","2021-2022",IF('SELPA Summary by Fiscal Year'!GF12="Pass With Exemption(s)","2021-2022",IF('SELPA Summary by Fiscal Year'!FM12="Pass","2020-2021",IF('SELPA Summary by Fiscal Year'!FM12="Pass With Exemption(s)","2020-2021",IF('SELPA Summary by Fiscal Year'!ET12="Pass","2019-2020",IF('SELPA Summary by Fiscal Year'!ET12="Pass With Exemption(s)","2019-2020",IF('SELPA Summary by Fiscal Year'!EA12="Pass","2018-2019",IF('SELPA Summary by Fiscal Year'!EA12="Pass With Exemption(s)","2018-2019",IF('SELPA Summary by Fiscal Year'!DH12="Pass","2017-2018",IF('SELPA Summary by Fiscal Year'!DH12="Pass With Exemption(s)","2017-2018",IF('SELPA Summary by Fiscal Year'!CO12="Pass","2016-2017",IF('SELPA Summary by Fiscal Year'!CO12="Pass With Exemption(s)","2016-2017",IF('SELPA Summary by Fiscal Year'!BV12="Pass","2015-2016",IF('SELPA Summary by Fiscal Year'!BV12="Pass With Exemption(s)","2015-2016",IF('SELPA Summary by Fiscal Year'!BC12="Pass","2014-2015",IF('SELPA Summary by Fiscal Year'!BC12="Pass With Exemption(s)","2014-2015",IF('SELPA Summary by Fiscal Year'!AJ12="Pass","2013-2014",IF('SELPA Summary by Fiscal Year'!AJ12="Pass With Exemption(s)","2013-2014",IF('SELPA Summary by Fiscal Year'!Q12="Pass","2012-2013",IF('SELPA Summary by Fiscal Year'!Q12="Pass With Exemption(s)","2012-2013",IF('SELPA Summary by Fiscal Year'!C12="Pass","2011-2012",IF('SELPA Summary by Fiscal Year'!C12="Pass With Exemption(s)","2011-2012",""))))))))))))))))))))))))))))))))</f>
        <v/>
      </c>
      <c r="C12" s="91" t="str">
        <f>IF(B12="","",VLOOKUP(B12,'District H'!$A$10:$X$25,4,FALSE))</f>
        <v/>
      </c>
      <c r="D12" s="90" t="str">
        <f>IF('SELPA Summary by Fiscal Year'!KA12="Pass","2026-2027",IF('SELPA Summary by Fiscal Year'!KA12="Pass With Exemption(s)","2026-2027",IF('SELPA Summary by Fiscal Year'!JH12="Pass","2025-2026",IF('SELPA Summary by Fiscal Year'!JH12="Pass With Exemption(s)","2025-2026",IF('SELPA Summary by Fiscal Year'!IO12="Pass","2024-2025",IF('SELPA Summary by Fiscal Year'!IO12="Pass With Exemption(s)","2024-2025",IF('SELPA Summary by Fiscal Year'!HV12="Pass","2023-2024",IF('SELPA Summary by Fiscal Year'!HV12="Pass With Exemption(s)","2023-2024",IF('SELPA Summary by Fiscal Year'!HC12="Pass","2022-2023",IF('SELPA Summary by Fiscal Year'!HC12="Pass With Exemption(s)","2022-2023",IF('SELPA Summary by Fiscal Year'!GJ12="Pass","2021-2022",IF('SELPA Summary by Fiscal Year'!GJ12="Pass With Exemption(s)","2021-2022",IF('SELPA Summary by Fiscal Year'!FQ12="Pass","2020-2021",IF('SELPA Summary by Fiscal Year'!FQ12="Pass With Exemption(s)","2020-2021",IF('SELPA Summary by Fiscal Year'!EX12="Pass","2019-2020",IF('SELPA Summary by Fiscal Year'!EX12="Pass With Exemption(s)","2019-2020",IF('SELPA Summary by Fiscal Year'!EE12="Pass","2018-2019",IF('SELPA Summary by Fiscal Year'!EE12="Pass With Exemption(s)","2018-2019",IF('SELPA Summary by Fiscal Year'!DL12="Pass","2017-2018",IF('SELPA Summary by Fiscal Year'!DL12="Pass With Exemption(s)","2017-2018",IF('SELPA Summary by Fiscal Year'!CS12="Pass","2016-2017",IF('SELPA Summary by Fiscal Year'!CS12="Pass With Exemption(s)","2016-2017",IF('SELPA Summary by Fiscal Year'!BZ12="Pass","2015-2016",IF('SELPA Summary by Fiscal Year'!BZ12="Pass With Exemption(s)","2016-2017",IF('SELPA Summary by Fiscal Year'!BG12="Pass","2014-2015",IF('SELPA Summary by Fiscal Year'!BG12="Pass With Exemption(s)","2014-2015",IF('SELPA Summary by Fiscal Year'!AN12="Pass","2013-2014",IF('SELPA Summary by Fiscal Year'!AN12="Pass With Exemption(s)","2013-2014",IF('SELPA Summary by Fiscal Year'!U12="Pass","2012-2013",IF('SELPA Summary by Fiscal Year'!U12="Pass With Exemption(s)","2012-2013",IF('SELPA Summary by Fiscal Year'!E12="Pass","2011-2012",IF('SELPA Summary by Fiscal Year'!E12="Pass With Exemption(s)","2011-2012",""))))))))))))))))))))))))))))))))</f>
        <v/>
      </c>
      <c r="E12" s="91" t="str">
        <f>IF(D12="","",VLOOKUP(D12,'District H'!$A$10:$X$25,6,FALSE))</f>
        <v/>
      </c>
      <c r="F12" s="90" t="str">
        <f>IF('SELPA Summary by Fiscal Year'!KE12="Pass","2026-2027",IF('SELPA Summary by Fiscal Year'!KE12="Pass With Exemption(s)","2026-2027",IF('SELPA Summary by Fiscal Year'!JL12="Pass","2025-2026",IF('SELPA Summary by Fiscal Year'!JL12="Pass With Exemption(s)","2025-2026",IF('SELPA Summary by Fiscal Year'!IS12="Pass","2024-2025",IF('SELPA Summary by Fiscal Year'!IS12="Pass With Exemption(s)","2024-2025",IF('SELPA Summary by Fiscal Year'!HZ12="Pass","2023-2024",IF('SELPA Summary by Fiscal Year'!HZ12="Pass With Exemption(s)","2023-2024",IF('SELPA Summary by Fiscal Year'!HG12="Pass","2022-2023",IF('SELPA Summary by Fiscal Year'!HG12="Pass With Exemption(s)","2022-2023",IF('SELPA Summary by Fiscal Year'!GN12="Pass","2021-2022",IF('SELPA Summary by Fiscal Year'!GN12="Pass With Exemption(s)","2021-2022",IF('SELPA Summary by Fiscal Year'!FU12="Pass","2020-2021",IF('SELPA Summary by Fiscal Year'!FU12="Pass With Exemption(s)","2020-2021",IF('SELPA Summary by Fiscal Year'!FB12="Pass","2019-2020",IF('SELPA Summary by Fiscal Year'!FB12="Pass With Exemption(s)","2019-2020",IF('SELPA Summary by Fiscal Year'!EI12="Pass","2018-2019",IF('SELPA Summary by Fiscal Year'!EI12="Pass With Exemption(s)","2018-2019",IF('SELPA Summary by Fiscal Year'!DP12="Pass","2017-2018",IF('SELPA Summary by Fiscal Year'!DP12="Pass With Exemption(s)","2017-2018",IF('SELPA Summary by Fiscal Year'!CW12="Pass","2016-2017",IF('SELPA Summary by Fiscal Year'!CW12="Pass With Exemption(s)","2016-2017",IF('SELPA Summary by Fiscal Year'!CD12="Pass","2015-2016",IF('SELPA Summary by Fiscal Year'!CD12="Pass With Exemption(s)","2015-2016",IF('SELPA Summary by Fiscal Year'!BK12="Pass","2014-2015",IF('SELPA Summary by Fiscal Year'!BK12="Pass With Exemption(s)","2014-2015",IF('SELPA Summary by Fiscal Year'!AR12="Pass","2013-2014",IF('SELPA Summary by Fiscal Year'!AR12="Pass With Exemption(s)","2013-2014",IF('SELPA Summary by Fiscal Year'!Y12="Pass","2012-2013",IF('SELPA Summary by Fiscal Year'!Y12="Pass With Exemption(s)","2012-2013",IF('SELPA Summary by Fiscal Year'!H12="Pass","2011-2012",IF('SELPA Summary by Fiscal Year'!H12="Pass With Exemption(s)","2011-2012",""))))))))))))))))))))))))))))))))</f>
        <v/>
      </c>
      <c r="G12" s="91" t="str">
        <f>IF(F12="","",VLOOKUP(F12,'District H'!$A$10:$X$25,15,FALSE))</f>
        <v/>
      </c>
      <c r="H12" s="90" t="str">
        <f>IF('SELPA Summary by Fiscal Year'!KH12="Pass","2026-2027",IF('SELPA Summary by Fiscal Year'!KH12="Pass With Exemption(s)","2026-2027",IF('SELPA Summary by Fiscal Year'!JO12="Pass","2025-2026",IF('SELPA Summary by Fiscal Year'!JO12="Pass With Exemption(s)","2025-2026",IF('SELPA Summary by Fiscal Year'!IV12="Pass","2024-2025",IF('SELPA Summary by Fiscal Year'!IV12="Pass With Exemption(s)","2024-2025",IF('SELPA Summary by Fiscal Year'!IC12="Pass","2023-2024",IF('SELPA Summary by Fiscal Year'!IC12="Pass With Exemption(s)","2023-2024",IF('SELPA Summary by Fiscal Year'!HJ12="Pass","2022-2023",IF('SELPA Summary by Fiscal Year'!HJ12="Pass With Exemption(s)","2022-2023",IF('SELPA Summary by Fiscal Year'!GQ12="Pass","2021-2022",IF('SELPA Summary by Fiscal Year'!GQ12="Pass With Exemption(s)","2021-2022",IF('SELPA Summary by Fiscal Year'!FX12="Pass","2020-2021",IF('SELPA Summary by Fiscal Year'!FX12="Pass With Exemption(s)","2020-2021",IF('SELPA Summary by Fiscal Year'!FE12="Pass","2019-2020",IF('SELPA Summary by Fiscal Year'!FE12="Pass With Exemption(s)","2019-2020",IF('SELPA Summary by Fiscal Year'!EL12="Pass","2018-2019",IF('SELPA Summary by Fiscal Year'!EL12="Pass With Exemption(s)","2018-2019",IF('SELPA Summary by Fiscal Year'!DS12="Pass","2017-2018",IF('SELPA Summary by Fiscal Year'!DS12="Pass With Exemption(s)","2017-2018",IF('SELPA Summary by Fiscal Year'!CZ12="Pass","2016-2017",IF('SELPA Summary by Fiscal Year'!CZ12="Pass With Exemption(s)","2016-2017",IF('SELPA Summary by Fiscal Year'!CG12="Pass","2015-2016",IF('SELPA Summary by Fiscal Year'!CG12="Pass With Exemption(s)","2015-2016",IF('SELPA Summary by Fiscal Year'!BN12="Pass","2014-2015",IF('SELPA Summary by Fiscal Year'!BN12="Pass With Exemption(s)","2014-2015",IF('SELPA Summary by Fiscal Year'!AU12="Pass","2013-2014",IF('SELPA Summary by Fiscal Year'!AU12="Pass With Exemption(s)","2013-2014",IF('SELPA Summary by Fiscal Year'!AB12="Pass","2012-2013",IF('SELPA Summary by Fiscal Year'!AB12="Pass With Exemption(s)","2012-2013",IF('SELPA Summary by Fiscal Year'!J12="Pass","2011-2012",IF('SELPA Summary by Fiscal Year'!J12="Pass With Exemption(s)","2011-2012",""))))))))))))))))))))))))))))))))</f>
        <v/>
      </c>
      <c r="I12" s="91" t="str">
        <f>IF(H12="","",VLOOKUP(H12,'District H'!$A$10:$X$25,16,FALSE))</f>
        <v/>
      </c>
    </row>
    <row r="13" spans="1:9" x14ac:dyDescent="0.3">
      <c r="A13" s="30">
        <f>'District I'!$B$3</f>
        <v>0</v>
      </c>
      <c r="B13" s="90" t="str">
        <f>IF('SELPA Summary by Fiscal Year'!JW13="Pass","2026-2027",IF('SELPA Summary by Fiscal Year'!JW13="Pass With Exemption(s)","2026-2027",IF('SELPA Summary by Fiscal Year'!JD13="Pass","2025-2026",IF('SELPA Summary by Fiscal Year'!JD13="Pass With Exemption(s)","2025-2026",IF('SELPA Summary by Fiscal Year'!IK13="Pass","2024-2025",IF('SELPA Summary by Fiscal Year'!IK13="Pass With Exemption(s)","2024-2025",IF('SELPA Summary by Fiscal Year'!HR13="Pass","2023-2024",IF('SELPA Summary by Fiscal Year'!HR13="Pass With Exemption(s)","2023-2024",IF('SELPA Summary by Fiscal Year'!GY13="Pass","2022-2023",IF('SELPA Summary by Fiscal Year'!GY13="Pass With Exemption(s)","2022-2023",IF('SELPA Summary by Fiscal Year'!GF13="Pass","2021-2022",IF('SELPA Summary by Fiscal Year'!GF13="Pass With Exemption(s)","2021-2022",IF('SELPA Summary by Fiscal Year'!FM13="Pass","2020-2021",IF('SELPA Summary by Fiscal Year'!FM13="Pass With Exemption(s)","2020-2021",IF('SELPA Summary by Fiscal Year'!ET13="Pass","2019-2020",IF('SELPA Summary by Fiscal Year'!ET13="Pass With Exemption(s)","2019-2020",IF('SELPA Summary by Fiscal Year'!EA13="Pass","2018-2019",IF('SELPA Summary by Fiscal Year'!EA13="Pass With Exemption(s)","2018-2019",IF('SELPA Summary by Fiscal Year'!DH13="Pass","2017-2018",IF('SELPA Summary by Fiscal Year'!DH13="Pass With Exemption(s)","2017-2018",IF('SELPA Summary by Fiscal Year'!CO13="Pass","2016-2017",IF('SELPA Summary by Fiscal Year'!CO13="Pass With Exemption(s)","2016-2017",IF('SELPA Summary by Fiscal Year'!BV13="Pass","2015-2016",IF('SELPA Summary by Fiscal Year'!BV13="Pass With Exemption(s)","2015-2016",IF('SELPA Summary by Fiscal Year'!BC13="Pass","2014-2015",IF('SELPA Summary by Fiscal Year'!BC13="Pass With Exemption(s)","2014-2015",IF('SELPA Summary by Fiscal Year'!AJ13="Pass","2013-2014",IF('SELPA Summary by Fiscal Year'!AJ13="Pass With Exemption(s)","2013-2014",IF('SELPA Summary by Fiscal Year'!Q13="Pass","2012-2013",IF('SELPA Summary by Fiscal Year'!Q13="Pass With Exemption(s)","2012-2013",IF('SELPA Summary by Fiscal Year'!C13="Pass","2011-2012",IF('SELPA Summary by Fiscal Year'!C13="Pass With Exemption(s)","2011-2012",""))))))))))))))))))))))))))))))))</f>
        <v/>
      </c>
      <c r="C13" s="91" t="str">
        <f>IF(B13="","",VLOOKUP(B13,'District I'!$A$10:$X$25,4,FALSE))</f>
        <v/>
      </c>
      <c r="D13" s="90" t="str">
        <f>IF('SELPA Summary by Fiscal Year'!KA13="Pass","2026-2027",IF('SELPA Summary by Fiscal Year'!KA13="Pass With Exemption(s)","2026-2027",IF('SELPA Summary by Fiscal Year'!JH13="Pass","2025-2026",IF('SELPA Summary by Fiscal Year'!JH13="Pass With Exemption(s)","2025-2026",IF('SELPA Summary by Fiscal Year'!IO13="Pass","2024-2025",IF('SELPA Summary by Fiscal Year'!IO13="Pass With Exemption(s)","2024-2025",IF('SELPA Summary by Fiscal Year'!HV13="Pass","2023-2024",IF('SELPA Summary by Fiscal Year'!HV13="Pass With Exemption(s)","2023-2024",IF('SELPA Summary by Fiscal Year'!HC13="Pass","2022-2023",IF('SELPA Summary by Fiscal Year'!HC13="Pass With Exemption(s)","2022-2023",IF('SELPA Summary by Fiscal Year'!GJ13="Pass","2021-2022",IF('SELPA Summary by Fiscal Year'!GJ13="Pass With Exemption(s)","2021-2022",IF('SELPA Summary by Fiscal Year'!FQ13="Pass","2020-2021",IF('SELPA Summary by Fiscal Year'!FQ13="Pass With Exemption(s)","2020-2021",IF('SELPA Summary by Fiscal Year'!EX13="Pass","2019-2020",IF('SELPA Summary by Fiscal Year'!EX13="Pass With Exemption(s)","2019-2020",IF('SELPA Summary by Fiscal Year'!EE13="Pass","2018-2019",IF('SELPA Summary by Fiscal Year'!EE13="Pass With Exemption(s)","2018-2019",IF('SELPA Summary by Fiscal Year'!DL13="Pass","2017-2018",IF('SELPA Summary by Fiscal Year'!DL13="Pass With Exemption(s)","2017-2018",IF('SELPA Summary by Fiscal Year'!CS13="Pass","2016-2017",IF('SELPA Summary by Fiscal Year'!CS13="Pass With Exemption(s)","2016-2017",IF('SELPA Summary by Fiscal Year'!BZ13="Pass","2015-2016",IF('SELPA Summary by Fiscal Year'!BZ13="Pass With Exemption(s)","2016-2017",IF('SELPA Summary by Fiscal Year'!BG13="Pass","2014-2015",IF('SELPA Summary by Fiscal Year'!BG13="Pass With Exemption(s)","2014-2015",IF('SELPA Summary by Fiscal Year'!AN13="Pass","2013-2014",IF('SELPA Summary by Fiscal Year'!AN13="Pass With Exemption(s)","2013-2014",IF('SELPA Summary by Fiscal Year'!U13="Pass","2012-2013",IF('SELPA Summary by Fiscal Year'!U13="Pass With Exemption(s)","2012-2013",IF('SELPA Summary by Fiscal Year'!E13="Pass","2011-2012",IF('SELPA Summary by Fiscal Year'!E13="Pass With Exemption(s)","2011-2012",""))))))))))))))))))))))))))))))))</f>
        <v/>
      </c>
      <c r="E13" s="91" t="str">
        <f>IF(D13="","",VLOOKUP(D13,'District I'!$A$10:$X$25,6,FALSE))</f>
        <v/>
      </c>
      <c r="F13" s="90" t="str">
        <f>IF('SELPA Summary by Fiscal Year'!KE13="Pass","2026-2027",IF('SELPA Summary by Fiscal Year'!KE13="Pass With Exemption(s)","2026-2027",IF('SELPA Summary by Fiscal Year'!JL13="Pass","2025-2026",IF('SELPA Summary by Fiscal Year'!JL13="Pass With Exemption(s)","2025-2026",IF('SELPA Summary by Fiscal Year'!IS13="Pass","2024-2025",IF('SELPA Summary by Fiscal Year'!IS13="Pass With Exemption(s)","2024-2025",IF('SELPA Summary by Fiscal Year'!HZ13="Pass","2023-2024",IF('SELPA Summary by Fiscal Year'!HZ13="Pass With Exemption(s)","2023-2024",IF('SELPA Summary by Fiscal Year'!HG13="Pass","2022-2023",IF('SELPA Summary by Fiscal Year'!HG13="Pass With Exemption(s)","2022-2023",IF('SELPA Summary by Fiscal Year'!GN13="Pass","2021-2022",IF('SELPA Summary by Fiscal Year'!GN13="Pass With Exemption(s)","2021-2022",IF('SELPA Summary by Fiscal Year'!FU13="Pass","2020-2021",IF('SELPA Summary by Fiscal Year'!FU13="Pass With Exemption(s)","2020-2021",IF('SELPA Summary by Fiscal Year'!FB13="Pass","2019-2020",IF('SELPA Summary by Fiscal Year'!FB13="Pass With Exemption(s)","2019-2020",IF('SELPA Summary by Fiscal Year'!EI13="Pass","2018-2019",IF('SELPA Summary by Fiscal Year'!EI13="Pass With Exemption(s)","2018-2019",IF('SELPA Summary by Fiscal Year'!DP13="Pass","2017-2018",IF('SELPA Summary by Fiscal Year'!DP13="Pass With Exemption(s)","2017-2018",IF('SELPA Summary by Fiscal Year'!CW13="Pass","2016-2017",IF('SELPA Summary by Fiscal Year'!CW13="Pass With Exemption(s)","2016-2017",IF('SELPA Summary by Fiscal Year'!CD13="Pass","2015-2016",IF('SELPA Summary by Fiscal Year'!CD13="Pass With Exemption(s)","2015-2016",IF('SELPA Summary by Fiscal Year'!BK13="Pass","2014-2015",IF('SELPA Summary by Fiscal Year'!BK13="Pass With Exemption(s)","2014-2015",IF('SELPA Summary by Fiscal Year'!AR13="Pass","2013-2014",IF('SELPA Summary by Fiscal Year'!AR13="Pass With Exemption(s)","2013-2014",IF('SELPA Summary by Fiscal Year'!Y13="Pass","2012-2013",IF('SELPA Summary by Fiscal Year'!Y13="Pass With Exemption(s)","2012-2013",IF('SELPA Summary by Fiscal Year'!H13="Pass","2011-2012",IF('SELPA Summary by Fiscal Year'!H13="Pass With Exemption(s)","2011-2012",""))))))))))))))))))))))))))))))))</f>
        <v/>
      </c>
      <c r="G13" s="91" t="str">
        <f>IF(F13="","",VLOOKUP(F13,'District I'!$A$10:$X$25,15,FALSE))</f>
        <v/>
      </c>
      <c r="H13" s="90" t="str">
        <f>IF('SELPA Summary by Fiscal Year'!KH13="Pass","2026-2027",IF('SELPA Summary by Fiscal Year'!KH13="Pass With Exemption(s)","2026-2027",IF('SELPA Summary by Fiscal Year'!JO13="Pass","2025-2026",IF('SELPA Summary by Fiscal Year'!JO13="Pass With Exemption(s)","2025-2026",IF('SELPA Summary by Fiscal Year'!IV13="Pass","2024-2025",IF('SELPA Summary by Fiscal Year'!IV13="Pass With Exemption(s)","2024-2025",IF('SELPA Summary by Fiscal Year'!IC13="Pass","2023-2024",IF('SELPA Summary by Fiscal Year'!IC13="Pass With Exemption(s)","2023-2024",IF('SELPA Summary by Fiscal Year'!HJ13="Pass","2022-2023",IF('SELPA Summary by Fiscal Year'!HJ13="Pass With Exemption(s)","2022-2023",IF('SELPA Summary by Fiscal Year'!GQ13="Pass","2021-2022",IF('SELPA Summary by Fiscal Year'!GQ13="Pass With Exemption(s)","2021-2022",IF('SELPA Summary by Fiscal Year'!FX13="Pass","2020-2021",IF('SELPA Summary by Fiscal Year'!FX13="Pass With Exemption(s)","2020-2021",IF('SELPA Summary by Fiscal Year'!FE13="Pass","2019-2020",IF('SELPA Summary by Fiscal Year'!FE13="Pass With Exemption(s)","2019-2020",IF('SELPA Summary by Fiscal Year'!EL13="Pass","2018-2019",IF('SELPA Summary by Fiscal Year'!EL13="Pass With Exemption(s)","2018-2019",IF('SELPA Summary by Fiscal Year'!DS13="Pass","2017-2018",IF('SELPA Summary by Fiscal Year'!DS13="Pass With Exemption(s)","2017-2018",IF('SELPA Summary by Fiscal Year'!CZ13="Pass","2016-2017",IF('SELPA Summary by Fiscal Year'!CZ13="Pass With Exemption(s)","2016-2017",IF('SELPA Summary by Fiscal Year'!CG13="Pass","2015-2016",IF('SELPA Summary by Fiscal Year'!CG13="Pass With Exemption(s)","2015-2016",IF('SELPA Summary by Fiscal Year'!BN13="Pass","2014-2015",IF('SELPA Summary by Fiscal Year'!BN13="Pass With Exemption(s)","2014-2015",IF('SELPA Summary by Fiscal Year'!AU13="Pass","2013-2014",IF('SELPA Summary by Fiscal Year'!AU13="Pass With Exemption(s)","2013-2014",IF('SELPA Summary by Fiscal Year'!AB13="Pass","2012-2013",IF('SELPA Summary by Fiscal Year'!AB13="Pass With Exemption(s)","2012-2013",IF('SELPA Summary by Fiscal Year'!J13="Pass","2011-2012",IF('SELPA Summary by Fiscal Year'!J13="Pass With Exemption(s)","2011-2012",""))))))))))))))))))))))))))))))))</f>
        <v/>
      </c>
      <c r="I13" s="91" t="str">
        <f>IF(H13="","",VLOOKUP(H13,'District I'!$A$10:$X$25,16,FALSE))</f>
        <v/>
      </c>
    </row>
    <row r="14" spans="1:9" x14ac:dyDescent="0.3">
      <c r="A14" s="30">
        <f>'District J'!$B$3</f>
        <v>0</v>
      </c>
      <c r="B14" s="90" t="str">
        <f>IF('SELPA Summary by Fiscal Year'!JW14="Pass","2026-2027",IF('SELPA Summary by Fiscal Year'!JW14="Pass With Exemption(s)","2026-2027",IF('SELPA Summary by Fiscal Year'!JD14="Pass","2025-2026",IF('SELPA Summary by Fiscal Year'!JD14="Pass With Exemption(s)","2025-2026",IF('SELPA Summary by Fiscal Year'!IK14="Pass","2024-2025",IF('SELPA Summary by Fiscal Year'!IK14="Pass With Exemption(s)","2024-2025",IF('SELPA Summary by Fiscal Year'!HR14="Pass","2023-2024",IF('SELPA Summary by Fiscal Year'!HR14="Pass With Exemption(s)","2023-2024",IF('SELPA Summary by Fiscal Year'!GY14="Pass","2022-2023",IF('SELPA Summary by Fiscal Year'!GY14="Pass With Exemption(s)","2022-2023",IF('SELPA Summary by Fiscal Year'!GF14="Pass","2021-2022",IF('SELPA Summary by Fiscal Year'!GF14="Pass With Exemption(s)","2021-2022",IF('SELPA Summary by Fiscal Year'!FM14="Pass","2020-2021",IF('SELPA Summary by Fiscal Year'!FM14="Pass With Exemption(s)","2020-2021",IF('SELPA Summary by Fiscal Year'!ET14="Pass","2019-2020",IF('SELPA Summary by Fiscal Year'!ET14="Pass With Exemption(s)","2019-2020",IF('SELPA Summary by Fiscal Year'!EA14="Pass","2018-2019",IF('SELPA Summary by Fiscal Year'!EA14="Pass With Exemption(s)","2018-2019",IF('SELPA Summary by Fiscal Year'!DH14="Pass","2017-2018",IF('SELPA Summary by Fiscal Year'!DH14="Pass With Exemption(s)","2017-2018",IF('SELPA Summary by Fiscal Year'!CO14="Pass","2016-2017",IF('SELPA Summary by Fiscal Year'!CO14="Pass With Exemption(s)","2016-2017",IF('SELPA Summary by Fiscal Year'!BV14="Pass","2015-2016",IF('SELPA Summary by Fiscal Year'!BV14="Pass With Exemption(s)","2015-2016",IF('SELPA Summary by Fiscal Year'!BC14="Pass","2014-2015",IF('SELPA Summary by Fiscal Year'!BC14="Pass With Exemption(s)","2014-2015",IF('SELPA Summary by Fiscal Year'!AJ14="Pass","2013-2014",IF('SELPA Summary by Fiscal Year'!AJ14="Pass With Exemption(s)","2013-2014",IF('SELPA Summary by Fiscal Year'!Q14="Pass","2012-2013",IF('SELPA Summary by Fiscal Year'!Q14="Pass With Exemption(s)","2012-2013",IF('SELPA Summary by Fiscal Year'!C14="Pass","2011-2012",IF('SELPA Summary by Fiscal Year'!C14="Pass With Exemption(s)","2011-2012",""))))))))))))))))))))))))))))))))</f>
        <v/>
      </c>
      <c r="C14" s="91" t="str">
        <f>IF(B14="","",VLOOKUP(B14,'District J'!$A$10:$X$25,4,FALSE))</f>
        <v/>
      </c>
      <c r="D14" s="90" t="str">
        <f>IF('SELPA Summary by Fiscal Year'!KA14="Pass","2026-2027",IF('SELPA Summary by Fiscal Year'!KA14="Pass With Exemption(s)","2026-2027",IF('SELPA Summary by Fiscal Year'!JH14="Pass","2025-2026",IF('SELPA Summary by Fiscal Year'!JH14="Pass With Exemption(s)","2025-2026",IF('SELPA Summary by Fiscal Year'!IO14="Pass","2024-2025",IF('SELPA Summary by Fiscal Year'!IO14="Pass With Exemption(s)","2024-2025",IF('SELPA Summary by Fiscal Year'!HV14="Pass","2023-2024",IF('SELPA Summary by Fiscal Year'!HV14="Pass With Exemption(s)","2023-2024",IF('SELPA Summary by Fiscal Year'!HC14="Pass","2022-2023",IF('SELPA Summary by Fiscal Year'!HC14="Pass With Exemption(s)","2022-2023",IF('SELPA Summary by Fiscal Year'!GJ14="Pass","2021-2022",IF('SELPA Summary by Fiscal Year'!GJ14="Pass With Exemption(s)","2021-2022",IF('SELPA Summary by Fiscal Year'!FQ14="Pass","2020-2021",IF('SELPA Summary by Fiscal Year'!FQ14="Pass With Exemption(s)","2020-2021",IF('SELPA Summary by Fiscal Year'!EX14="Pass","2019-2020",IF('SELPA Summary by Fiscal Year'!EX14="Pass With Exemption(s)","2019-2020",IF('SELPA Summary by Fiscal Year'!EE14="Pass","2018-2019",IF('SELPA Summary by Fiscal Year'!EE14="Pass With Exemption(s)","2018-2019",IF('SELPA Summary by Fiscal Year'!DL14="Pass","2017-2018",IF('SELPA Summary by Fiscal Year'!DL14="Pass With Exemption(s)","2017-2018",IF('SELPA Summary by Fiscal Year'!CS14="Pass","2016-2017",IF('SELPA Summary by Fiscal Year'!CS14="Pass With Exemption(s)","2016-2017",IF('SELPA Summary by Fiscal Year'!BZ14="Pass","2015-2016",IF('SELPA Summary by Fiscal Year'!BZ14="Pass With Exemption(s)","2016-2017",IF('SELPA Summary by Fiscal Year'!BG14="Pass","2014-2015",IF('SELPA Summary by Fiscal Year'!BG14="Pass With Exemption(s)","2014-2015",IF('SELPA Summary by Fiscal Year'!AN14="Pass","2013-2014",IF('SELPA Summary by Fiscal Year'!AN14="Pass With Exemption(s)","2013-2014",IF('SELPA Summary by Fiscal Year'!U14="Pass","2012-2013",IF('SELPA Summary by Fiscal Year'!U14="Pass With Exemption(s)","2012-2013",IF('SELPA Summary by Fiscal Year'!E14="Pass","2011-2012",IF('SELPA Summary by Fiscal Year'!E14="Pass With Exemption(s)","2011-2012",""))))))))))))))))))))))))))))))))</f>
        <v/>
      </c>
      <c r="E14" s="91" t="str">
        <f>IF(D14="","",VLOOKUP(D14,'District J'!$A$10:$X$25,6,FALSE))</f>
        <v/>
      </c>
      <c r="F14" s="90" t="str">
        <f>IF('SELPA Summary by Fiscal Year'!KE14="Pass","2026-2027",IF('SELPA Summary by Fiscal Year'!KE14="Pass With Exemption(s)","2026-2027",IF('SELPA Summary by Fiscal Year'!JL14="Pass","2025-2026",IF('SELPA Summary by Fiscal Year'!JL14="Pass With Exemption(s)","2025-2026",IF('SELPA Summary by Fiscal Year'!IS14="Pass","2024-2025",IF('SELPA Summary by Fiscal Year'!IS14="Pass With Exemption(s)","2024-2025",IF('SELPA Summary by Fiscal Year'!HZ14="Pass","2023-2024",IF('SELPA Summary by Fiscal Year'!HZ14="Pass With Exemption(s)","2023-2024",IF('SELPA Summary by Fiscal Year'!HG14="Pass","2022-2023",IF('SELPA Summary by Fiscal Year'!HG14="Pass With Exemption(s)","2022-2023",IF('SELPA Summary by Fiscal Year'!GN14="Pass","2021-2022",IF('SELPA Summary by Fiscal Year'!GN14="Pass With Exemption(s)","2021-2022",IF('SELPA Summary by Fiscal Year'!FU14="Pass","2020-2021",IF('SELPA Summary by Fiscal Year'!FU14="Pass With Exemption(s)","2020-2021",IF('SELPA Summary by Fiscal Year'!FB14="Pass","2019-2020",IF('SELPA Summary by Fiscal Year'!FB14="Pass With Exemption(s)","2019-2020",IF('SELPA Summary by Fiscal Year'!EI14="Pass","2018-2019",IF('SELPA Summary by Fiscal Year'!EI14="Pass With Exemption(s)","2018-2019",IF('SELPA Summary by Fiscal Year'!DP14="Pass","2017-2018",IF('SELPA Summary by Fiscal Year'!DP14="Pass With Exemption(s)","2017-2018",IF('SELPA Summary by Fiscal Year'!CW14="Pass","2016-2017",IF('SELPA Summary by Fiscal Year'!CW14="Pass With Exemption(s)","2016-2017",IF('SELPA Summary by Fiscal Year'!CD14="Pass","2015-2016",IF('SELPA Summary by Fiscal Year'!CD14="Pass With Exemption(s)","2015-2016",IF('SELPA Summary by Fiscal Year'!BK14="Pass","2014-2015",IF('SELPA Summary by Fiscal Year'!BK14="Pass With Exemption(s)","2014-2015",IF('SELPA Summary by Fiscal Year'!AR14="Pass","2013-2014",IF('SELPA Summary by Fiscal Year'!AR14="Pass With Exemption(s)","2013-2014",IF('SELPA Summary by Fiscal Year'!Y14="Pass","2012-2013",IF('SELPA Summary by Fiscal Year'!Y14="Pass With Exemption(s)","2012-2013",IF('SELPA Summary by Fiscal Year'!H14="Pass","2011-2012",IF('SELPA Summary by Fiscal Year'!H14="Pass With Exemption(s)","2011-2012",""))))))))))))))))))))))))))))))))</f>
        <v/>
      </c>
      <c r="G14" s="91" t="str">
        <f>IF(F14="","",VLOOKUP(F14,'District J'!$A$10:$X$25,15,FALSE))</f>
        <v/>
      </c>
      <c r="H14" s="90" t="str">
        <f>IF('SELPA Summary by Fiscal Year'!KH14="Pass","2026-2027",IF('SELPA Summary by Fiscal Year'!KH14="Pass With Exemption(s)","2026-2027",IF('SELPA Summary by Fiscal Year'!JO14="Pass","2025-2026",IF('SELPA Summary by Fiscal Year'!JO14="Pass With Exemption(s)","2025-2026",IF('SELPA Summary by Fiscal Year'!IV14="Pass","2024-2025",IF('SELPA Summary by Fiscal Year'!IV14="Pass With Exemption(s)","2024-2025",IF('SELPA Summary by Fiscal Year'!IC14="Pass","2023-2024",IF('SELPA Summary by Fiscal Year'!IC14="Pass With Exemption(s)","2023-2024",IF('SELPA Summary by Fiscal Year'!HJ14="Pass","2022-2023",IF('SELPA Summary by Fiscal Year'!HJ14="Pass With Exemption(s)","2022-2023",IF('SELPA Summary by Fiscal Year'!GQ14="Pass","2021-2022",IF('SELPA Summary by Fiscal Year'!GQ14="Pass With Exemption(s)","2021-2022",IF('SELPA Summary by Fiscal Year'!FX14="Pass","2020-2021",IF('SELPA Summary by Fiscal Year'!FX14="Pass With Exemption(s)","2020-2021",IF('SELPA Summary by Fiscal Year'!FE14="Pass","2019-2020",IF('SELPA Summary by Fiscal Year'!FE14="Pass With Exemption(s)","2019-2020",IF('SELPA Summary by Fiscal Year'!EL14="Pass","2018-2019",IF('SELPA Summary by Fiscal Year'!EL14="Pass With Exemption(s)","2018-2019",IF('SELPA Summary by Fiscal Year'!DS14="Pass","2017-2018",IF('SELPA Summary by Fiscal Year'!DS14="Pass With Exemption(s)","2017-2018",IF('SELPA Summary by Fiscal Year'!CZ14="Pass","2016-2017",IF('SELPA Summary by Fiscal Year'!CZ14="Pass With Exemption(s)","2016-2017",IF('SELPA Summary by Fiscal Year'!CG14="Pass","2015-2016",IF('SELPA Summary by Fiscal Year'!CG14="Pass With Exemption(s)","2015-2016",IF('SELPA Summary by Fiscal Year'!BN14="Pass","2014-2015",IF('SELPA Summary by Fiscal Year'!BN14="Pass With Exemption(s)","2014-2015",IF('SELPA Summary by Fiscal Year'!AU14="Pass","2013-2014",IF('SELPA Summary by Fiscal Year'!AU14="Pass With Exemption(s)","2013-2014",IF('SELPA Summary by Fiscal Year'!AB14="Pass","2012-2013",IF('SELPA Summary by Fiscal Year'!AB14="Pass With Exemption(s)","2012-2013",IF('SELPA Summary by Fiscal Year'!J14="Pass","2011-2012",IF('SELPA Summary by Fiscal Year'!J14="Pass With Exemption(s)","2011-2012",""))))))))))))))))))))))))))))))))</f>
        <v/>
      </c>
      <c r="I14" s="91" t="str">
        <f>IF(H14="","",VLOOKUP(H14,'District J'!$A$10:$X$25,16,FALSE))</f>
        <v/>
      </c>
    </row>
    <row r="15" spans="1:9" x14ac:dyDescent="0.3">
      <c r="A15" s="30">
        <f>'District K'!$B$3</f>
        <v>0</v>
      </c>
      <c r="B15" s="90" t="str">
        <f>IF('SELPA Summary by Fiscal Year'!JW15="Pass","2026-2027",IF('SELPA Summary by Fiscal Year'!JW15="Pass With Exemption(s)","2026-2027",IF('SELPA Summary by Fiscal Year'!JD15="Pass","2025-2026",IF('SELPA Summary by Fiscal Year'!JD15="Pass With Exemption(s)","2025-2026",IF('SELPA Summary by Fiscal Year'!IK15="Pass","2024-2025",IF('SELPA Summary by Fiscal Year'!IK15="Pass With Exemption(s)","2024-2025",IF('SELPA Summary by Fiscal Year'!HR15="Pass","2023-2024",IF('SELPA Summary by Fiscal Year'!HR15="Pass With Exemption(s)","2023-2024",IF('SELPA Summary by Fiscal Year'!GY15="Pass","2022-2023",IF('SELPA Summary by Fiscal Year'!GY15="Pass With Exemption(s)","2022-2023",IF('SELPA Summary by Fiscal Year'!GF15="Pass","2021-2022",IF('SELPA Summary by Fiscal Year'!GF15="Pass With Exemption(s)","2021-2022",IF('SELPA Summary by Fiscal Year'!FM15="Pass","2020-2021",IF('SELPA Summary by Fiscal Year'!FM15="Pass With Exemption(s)","2020-2021",IF('SELPA Summary by Fiscal Year'!ET15="Pass","2019-2020",IF('SELPA Summary by Fiscal Year'!ET15="Pass With Exemption(s)","2019-2020",IF('SELPA Summary by Fiscal Year'!EA15="Pass","2018-2019",IF('SELPA Summary by Fiscal Year'!EA15="Pass With Exemption(s)","2018-2019",IF('SELPA Summary by Fiscal Year'!DH15="Pass","2017-2018",IF('SELPA Summary by Fiscal Year'!DH15="Pass With Exemption(s)","2017-2018",IF('SELPA Summary by Fiscal Year'!CO15="Pass","2016-2017",IF('SELPA Summary by Fiscal Year'!CO15="Pass With Exemption(s)","2016-2017",IF('SELPA Summary by Fiscal Year'!BV15="Pass","2015-2016",IF('SELPA Summary by Fiscal Year'!BV15="Pass With Exemption(s)","2015-2016",IF('SELPA Summary by Fiscal Year'!BC15="Pass","2014-2015",IF('SELPA Summary by Fiscal Year'!BC15="Pass With Exemption(s)","2014-2015",IF('SELPA Summary by Fiscal Year'!AJ15="Pass","2013-2014",IF('SELPA Summary by Fiscal Year'!AJ15="Pass With Exemption(s)","2013-2014",IF('SELPA Summary by Fiscal Year'!Q15="Pass","2012-2013",IF('SELPA Summary by Fiscal Year'!Q15="Pass With Exemption(s)","2012-2013",IF('SELPA Summary by Fiscal Year'!C15="Pass","2011-2012",IF('SELPA Summary by Fiscal Year'!C15="Pass With Exemption(s)","2011-2012",""))))))))))))))))))))))))))))))))</f>
        <v/>
      </c>
      <c r="C15" s="91" t="str">
        <f>IF(B15="","",VLOOKUP(B15,'District K'!$A$10:$X$25,4,FALSE))</f>
        <v/>
      </c>
      <c r="D15" s="90" t="str">
        <f>IF('SELPA Summary by Fiscal Year'!KA15="Pass","2026-2027",IF('SELPA Summary by Fiscal Year'!KA15="Pass With Exemption(s)","2026-2027",IF('SELPA Summary by Fiscal Year'!JH15="Pass","2025-2026",IF('SELPA Summary by Fiscal Year'!JH15="Pass With Exemption(s)","2025-2026",IF('SELPA Summary by Fiscal Year'!IO15="Pass","2024-2025",IF('SELPA Summary by Fiscal Year'!IO15="Pass With Exemption(s)","2024-2025",IF('SELPA Summary by Fiscal Year'!HV15="Pass","2023-2024",IF('SELPA Summary by Fiscal Year'!HV15="Pass With Exemption(s)","2023-2024",IF('SELPA Summary by Fiscal Year'!HC15="Pass","2022-2023",IF('SELPA Summary by Fiscal Year'!HC15="Pass With Exemption(s)","2022-2023",IF('SELPA Summary by Fiscal Year'!GJ15="Pass","2021-2022",IF('SELPA Summary by Fiscal Year'!GJ15="Pass With Exemption(s)","2021-2022",IF('SELPA Summary by Fiscal Year'!FQ15="Pass","2020-2021",IF('SELPA Summary by Fiscal Year'!FQ15="Pass With Exemption(s)","2020-2021",IF('SELPA Summary by Fiscal Year'!EX15="Pass","2019-2020",IF('SELPA Summary by Fiscal Year'!EX15="Pass With Exemption(s)","2019-2020",IF('SELPA Summary by Fiscal Year'!EE15="Pass","2018-2019",IF('SELPA Summary by Fiscal Year'!EE15="Pass With Exemption(s)","2018-2019",IF('SELPA Summary by Fiscal Year'!DL15="Pass","2017-2018",IF('SELPA Summary by Fiscal Year'!DL15="Pass With Exemption(s)","2017-2018",IF('SELPA Summary by Fiscal Year'!CS15="Pass","2016-2017",IF('SELPA Summary by Fiscal Year'!CS15="Pass With Exemption(s)","2016-2017",IF('SELPA Summary by Fiscal Year'!BZ15="Pass","2015-2016",IF('SELPA Summary by Fiscal Year'!BZ15="Pass With Exemption(s)","2016-2017",IF('SELPA Summary by Fiscal Year'!BG15="Pass","2014-2015",IF('SELPA Summary by Fiscal Year'!BG15="Pass With Exemption(s)","2014-2015",IF('SELPA Summary by Fiscal Year'!AN15="Pass","2013-2014",IF('SELPA Summary by Fiscal Year'!AN15="Pass With Exemption(s)","2013-2014",IF('SELPA Summary by Fiscal Year'!U15="Pass","2012-2013",IF('SELPA Summary by Fiscal Year'!U15="Pass With Exemption(s)","2012-2013",IF('SELPA Summary by Fiscal Year'!E15="Pass","2011-2012",IF('SELPA Summary by Fiscal Year'!E15="Pass With Exemption(s)","2011-2012",""))))))))))))))))))))))))))))))))</f>
        <v/>
      </c>
      <c r="E15" s="91" t="str">
        <f>IF(D15="","",VLOOKUP(D15,'District K'!$A$10:$X$25,6,FALSE))</f>
        <v/>
      </c>
      <c r="F15" s="90" t="str">
        <f>IF('SELPA Summary by Fiscal Year'!KE15="Pass","2026-2027",IF('SELPA Summary by Fiscal Year'!KE15="Pass With Exemption(s)","2026-2027",IF('SELPA Summary by Fiscal Year'!JL15="Pass","2025-2026",IF('SELPA Summary by Fiscal Year'!JL15="Pass With Exemption(s)","2025-2026",IF('SELPA Summary by Fiscal Year'!IS15="Pass","2024-2025",IF('SELPA Summary by Fiscal Year'!IS15="Pass With Exemption(s)","2024-2025",IF('SELPA Summary by Fiscal Year'!HZ15="Pass","2023-2024",IF('SELPA Summary by Fiscal Year'!HZ15="Pass With Exemption(s)","2023-2024",IF('SELPA Summary by Fiscal Year'!HG15="Pass","2022-2023",IF('SELPA Summary by Fiscal Year'!HG15="Pass With Exemption(s)","2022-2023",IF('SELPA Summary by Fiscal Year'!GN15="Pass","2021-2022",IF('SELPA Summary by Fiscal Year'!GN15="Pass With Exemption(s)","2021-2022",IF('SELPA Summary by Fiscal Year'!FU15="Pass","2020-2021",IF('SELPA Summary by Fiscal Year'!FU15="Pass With Exemption(s)","2020-2021",IF('SELPA Summary by Fiscal Year'!FB15="Pass","2019-2020",IF('SELPA Summary by Fiscal Year'!FB15="Pass With Exemption(s)","2019-2020",IF('SELPA Summary by Fiscal Year'!EI15="Pass","2018-2019",IF('SELPA Summary by Fiscal Year'!EI15="Pass With Exemption(s)","2018-2019",IF('SELPA Summary by Fiscal Year'!DP15="Pass","2017-2018",IF('SELPA Summary by Fiscal Year'!DP15="Pass With Exemption(s)","2017-2018",IF('SELPA Summary by Fiscal Year'!CW15="Pass","2016-2017",IF('SELPA Summary by Fiscal Year'!CW15="Pass With Exemption(s)","2016-2017",IF('SELPA Summary by Fiscal Year'!CD15="Pass","2015-2016",IF('SELPA Summary by Fiscal Year'!CD15="Pass With Exemption(s)","2015-2016",IF('SELPA Summary by Fiscal Year'!BK15="Pass","2014-2015",IF('SELPA Summary by Fiscal Year'!BK15="Pass With Exemption(s)","2014-2015",IF('SELPA Summary by Fiscal Year'!AR15="Pass","2013-2014",IF('SELPA Summary by Fiscal Year'!AR15="Pass With Exemption(s)","2013-2014",IF('SELPA Summary by Fiscal Year'!Y15="Pass","2012-2013",IF('SELPA Summary by Fiscal Year'!Y15="Pass With Exemption(s)","2012-2013",IF('SELPA Summary by Fiscal Year'!H15="Pass","2011-2012",IF('SELPA Summary by Fiscal Year'!H15="Pass With Exemption(s)","2011-2012",""))))))))))))))))))))))))))))))))</f>
        <v/>
      </c>
      <c r="G15" s="91" t="str">
        <f>IF(F15="","",VLOOKUP(F15,'District K'!$A$10:$X$25,15,FALSE))</f>
        <v/>
      </c>
      <c r="H15" s="90" t="str">
        <f>IF('SELPA Summary by Fiscal Year'!KH15="Pass","2026-2027",IF('SELPA Summary by Fiscal Year'!KH15="Pass With Exemption(s)","2026-2027",IF('SELPA Summary by Fiscal Year'!JO15="Pass","2025-2026",IF('SELPA Summary by Fiscal Year'!JO15="Pass With Exemption(s)","2025-2026",IF('SELPA Summary by Fiscal Year'!IV15="Pass","2024-2025",IF('SELPA Summary by Fiscal Year'!IV15="Pass With Exemption(s)","2024-2025",IF('SELPA Summary by Fiscal Year'!IC15="Pass","2023-2024",IF('SELPA Summary by Fiscal Year'!IC15="Pass With Exemption(s)","2023-2024",IF('SELPA Summary by Fiscal Year'!HJ15="Pass","2022-2023",IF('SELPA Summary by Fiscal Year'!HJ15="Pass With Exemption(s)","2022-2023",IF('SELPA Summary by Fiscal Year'!GQ15="Pass","2021-2022",IF('SELPA Summary by Fiscal Year'!GQ15="Pass With Exemption(s)","2021-2022",IF('SELPA Summary by Fiscal Year'!FX15="Pass","2020-2021",IF('SELPA Summary by Fiscal Year'!FX15="Pass With Exemption(s)","2020-2021",IF('SELPA Summary by Fiscal Year'!FE15="Pass","2019-2020",IF('SELPA Summary by Fiscal Year'!FE15="Pass With Exemption(s)","2019-2020",IF('SELPA Summary by Fiscal Year'!EL15="Pass","2018-2019",IF('SELPA Summary by Fiscal Year'!EL15="Pass With Exemption(s)","2018-2019",IF('SELPA Summary by Fiscal Year'!DS15="Pass","2017-2018",IF('SELPA Summary by Fiscal Year'!DS15="Pass With Exemption(s)","2017-2018",IF('SELPA Summary by Fiscal Year'!CZ15="Pass","2016-2017",IF('SELPA Summary by Fiscal Year'!CZ15="Pass With Exemption(s)","2016-2017",IF('SELPA Summary by Fiscal Year'!CG15="Pass","2015-2016",IF('SELPA Summary by Fiscal Year'!CG15="Pass With Exemption(s)","2015-2016",IF('SELPA Summary by Fiscal Year'!BN15="Pass","2014-2015",IF('SELPA Summary by Fiscal Year'!BN15="Pass With Exemption(s)","2014-2015",IF('SELPA Summary by Fiscal Year'!AU15="Pass","2013-2014",IF('SELPA Summary by Fiscal Year'!AU15="Pass With Exemption(s)","2013-2014",IF('SELPA Summary by Fiscal Year'!AB15="Pass","2012-2013",IF('SELPA Summary by Fiscal Year'!AB15="Pass With Exemption(s)","2012-2013",IF('SELPA Summary by Fiscal Year'!J15="Pass","2011-2012",IF('SELPA Summary by Fiscal Year'!J15="Pass With Exemption(s)","2011-2012",""))))))))))))))))))))))))))))))))</f>
        <v/>
      </c>
      <c r="I15" s="91" t="str">
        <f>IF(H15="","",VLOOKUP(H15,'District K'!$A$10:$X$25,16,FALSE))</f>
        <v/>
      </c>
    </row>
    <row r="16" spans="1:9" x14ac:dyDescent="0.3">
      <c r="A16" s="30">
        <f>'District L'!$B$3</f>
        <v>0</v>
      </c>
      <c r="B16" s="90" t="str">
        <f>IF('SELPA Summary by Fiscal Year'!JW16="Pass","2026-2027",IF('SELPA Summary by Fiscal Year'!JW16="Pass With Exemption(s)","2026-2027",IF('SELPA Summary by Fiscal Year'!JD16="Pass","2025-2026",IF('SELPA Summary by Fiscal Year'!JD16="Pass With Exemption(s)","2025-2026",IF('SELPA Summary by Fiscal Year'!IK16="Pass","2024-2025",IF('SELPA Summary by Fiscal Year'!IK16="Pass With Exemption(s)","2024-2025",IF('SELPA Summary by Fiscal Year'!HR16="Pass","2023-2024",IF('SELPA Summary by Fiscal Year'!HR16="Pass With Exemption(s)","2023-2024",IF('SELPA Summary by Fiscal Year'!GY16="Pass","2022-2023",IF('SELPA Summary by Fiscal Year'!GY16="Pass With Exemption(s)","2022-2023",IF('SELPA Summary by Fiscal Year'!GF16="Pass","2021-2022",IF('SELPA Summary by Fiscal Year'!GF16="Pass With Exemption(s)","2021-2022",IF('SELPA Summary by Fiscal Year'!FM16="Pass","2020-2021",IF('SELPA Summary by Fiscal Year'!FM16="Pass With Exemption(s)","2020-2021",IF('SELPA Summary by Fiscal Year'!ET16="Pass","2019-2020",IF('SELPA Summary by Fiscal Year'!ET16="Pass With Exemption(s)","2019-2020",IF('SELPA Summary by Fiscal Year'!EA16="Pass","2018-2019",IF('SELPA Summary by Fiscal Year'!EA16="Pass With Exemption(s)","2018-2019",IF('SELPA Summary by Fiscal Year'!DH16="Pass","2017-2018",IF('SELPA Summary by Fiscal Year'!DH16="Pass With Exemption(s)","2017-2018",IF('SELPA Summary by Fiscal Year'!CO16="Pass","2016-2017",IF('SELPA Summary by Fiscal Year'!CO16="Pass With Exemption(s)","2016-2017",IF('SELPA Summary by Fiscal Year'!BV16="Pass","2015-2016",IF('SELPA Summary by Fiscal Year'!BV16="Pass With Exemption(s)","2015-2016",IF('SELPA Summary by Fiscal Year'!BC16="Pass","2014-2015",IF('SELPA Summary by Fiscal Year'!BC16="Pass With Exemption(s)","2014-2015",IF('SELPA Summary by Fiscal Year'!AJ16="Pass","2013-2014",IF('SELPA Summary by Fiscal Year'!AJ16="Pass With Exemption(s)","2013-2014",IF('SELPA Summary by Fiscal Year'!Q16="Pass","2012-2013",IF('SELPA Summary by Fiscal Year'!Q16="Pass With Exemption(s)","2012-2013",IF('SELPA Summary by Fiscal Year'!C16="Pass","2011-2012",IF('SELPA Summary by Fiscal Year'!C16="Pass With Exemption(s)","2011-2012",""))))))))))))))))))))))))))))))))</f>
        <v/>
      </c>
      <c r="C16" s="91" t="str">
        <f>IF(B16="","",VLOOKUP(B16,'District L'!$A$10:$X$25,4,FALSE))</f>
        <v/>
      </c>
      <c r="D16" s="90" t="str">
        <f>IF('SELPA Summary by Fiscal Year'!KA16="Pass","2026-2027",IF('SELPA Summary by Fiscal Year'!KA16="Pass With Exemption(s)","2026-2027",IF('SELPA Summary by Fiscal Year'!JH16="Pass","2025-2026",IF('SELPA Summary by Fiscal Year'!JH16="Pass With Exemption(s)","2025-2026",IF('SELPA Summary by Fiscal Year'!IO16="Pass","2024-2025",IF('SELPA Summary by Fiscal Year'!IO16="Pass With Exemption(s)","2024-2025",IF('SELPA Summary by Fiscal Year'!HV16="Pass","2023-2024",IF('SELPA Summary by Fiscal Year'!HV16="Pass With Exemption(s)","2023-2024",IF('SELPA Summary by Fiscal Year'!HC16="Pass","2022-2023",IF('SELPA Summary by Fiscal Year'!HC16="Pass With Exemption(s)","2022-2023",IF('SELPA Summary by Fiscal Year'!GJ16="Pass","2021-2022",IF('SELPA Summary by Fiscal Year'!GJ16="Pass With Exemption(s)","2021-2022",IF('SELPA Summary by Fiscal Year'!FQ16="Pass","2020-2021",IF('SELPA Summary by Fiscal Year'!FQ16="Pass With Exemption(s)","2020-2021",IF('SELPA Summary by Fiscal Year'!EX16="Pass","2019-2020",IF('SELPA Summary by Fiscal Year'!EX16="Pass With Exemption(s)","2019-2020",IF('SELPA Summary by Fiscal Year'!EE16="Pass","2018-2019",IF('SELPA Summary by Fiscal Year'!EE16="Pass With Exemption(s)","2018-2019",IF('SELPA Summary by Fiscal Year'!DL16="Pass","2017-2018",IF('SELPA Summary by Fiscal Year'!DL16="Pass With Exemption(s)","2017-2018",IF('SELPA Summary by Fiscal Year'!CS16="Pass","2016-2017",IF('SELPA Summary by Fiscal Year'!CS16="Pass With Exemption(s)","2016-2017",IF('SELPA Summary by Fiscal Year'!BZ16="Pass","2015-2016",IF('SELPA Summary by Fiscal Year'!BZ16="Pass With Exemption(s)","2016-2017",IF('SELPA Summary by Fiscal Year'!BG16="Pass","2014-2015",IF('SELPA Summary by Fiscal Year'!BG16="Pass With Exemption(s)","2014-2015",IF('SELPA Summary by Fiscal Year'!AN16="Pass","2013-2014",IF('SELPA Summary by Fiscal Year'!AN16="Pass With Exemption(s)","2013-2014",IF('SELPA Summary by Fiscal Year'!U16="Pass","2012-2013",IF('SELPA Summary by Fiscal Year'!U16="Pass With Exemption(s)","2012-2013",IF('SELPA Summary by Fiscal Year'!E16="Pass","2011-2012",IF('SELPA Summary by Fiscal Year'!E16="Pass With Exemption(s)","2011-2012",""))))))))))))))))))))))))))))))))</f>
        <v/>
      </c>
      <c r="E16" s="91" t="str">
        <f>IF(D16="","",VLOOKUP(D16,'District L'!$A$10:$X$25,6,FALSE))</f>
        <v/>
      </c>
      <c r="F16" s="90" t="str">
        <f>IF('SELPA Summary by Fiscal Year'!KE16="Pass","2026-2027",IF('SELPA Summary by Fiscal Year'!KE16="Pass With Exemption(s)","2026-2027",IF('SELPA Summary by Fiscal Year'!JL16="Pass","2025-2026",IF('SELPA Summary by Fiscal Year'!JL16="Pass With Exemption(s)","2025-2026",IF('SELPA Summary by Fiscal Year'!IS16="Pass","2024-2025",IF('SELPA Summary by Fiscal Year'!IS16="Pass With Exemption(s)","2024-2025",IF('SELPA Summary by Fiscal Year'!HZ16="Pass","2023-2024",IF('SELPA Summary by Fiscal Year'!HZ16="Pass With Exemption(s)","2023-2024",IF('SELPA Summary by Fiscal Year'!HG16="Pass","2022-2023",IF('SELPA Summary by Fiscal Year'!HG16="Pass With Exemption(s)","2022-2023",IF('SELPA Summary by Fiscal Year'!GN16="Pass","2021-2022",IF('SELPA Summary by Fiscal Year'!GN16="Pass With Exemption(s)","2021-2022",IF('SELPA Summary by Fiscal Year'!FU16="Pass","2020-2021",IF('SELPA Summary by Fiscal Year'!FU16="Pass With Exemption(s)","2020-2021",IF('SELPA Summary by Fiscal Year'!FB16="Pass","2019-2020",IF('SELPA Summary by Fiscal Year'!FB16="Pass With Exemption(s)","2019-2020",IF('SELPA Summary by Fiscal Year'!EI16="Pass","2018-2019",IF('SELPA Summary by Fiscal Year'!EI16="Pass With Exemption(s)","2018-2019",IF('SELPA Summary by Fiscal Year'!DP16="Pass","2017-2018",IF('SELPA Summary by Fiscal Year'!DP16="Pass With Exemption(s)","2017-2018",IF('SELPA Summary by Fiscal Year'!CW16="Pass","2016-2017",IF('SELPA Summary by Fiscal Year'!CW16="Pass With Exemption(s)","2016-2017",IF('SELPA Summary by Fiscal Year'!CD16="Pass","2015-2016",IF('SELPA Summary by Fiscal Year'!CD16="Pass With Exemption(s)","2015-2016",IF('SELPA Summary by Fiscal Year'!BK16="Pass","2014-2015",IF('SELPA Summary by Fiscal Year'!BK16="Pass With Exemption(s)","2014-2015",IF('SELPA Summary by Fiscal Year'!AR16="Pass","2013-2014",IF('SELPA Summary by Fiscal Year'!AR16="Pass With Exemption(s)","2013-2014",IF('SELPA Summary by Fiscal Year'!Y16="Pass","2012-2013",IF('SELPA Summary by Fiscal Year'!Y16="Pass With Exemption(s)","2012-2013",IF('SELPA Summary by Fiscal Year'!H16="Pass","2011-2012",IF('SELPA Summary by Fiscal Year'!H16="Pass With Exemption(s)","2011-2012",""))))))))))))))))))))))))))))))))</f>
        <v/>
      </c>
      <c r="G16" s="91" t="str">
        <f>IF(F16="","",VLOOKUP(F16,'District L'!$A$10:$X$25,15,FALSE))</f>
        <v/>
      </c>
      <c r="H16" s="90" t="str">
        <f>IF('SELPA Summary by Fiscal Year'!KH16="Pass","2026-2027",IF('SELPA Summary by Fiscal Year'!KH16="Pass With Exemption(s)","2026-2027",IF('SELPA Summary by Fiscal Year'!JO16="Pass","2025-2026",IF('SELPA Summary by Fiscal Year'!JO16="Pass With Exemption(s)","2025-2026",IF('SELPA Summary by Fiscal Year'!IV16="Pass","2024-2025",IF('SELPA Summary by Fiscal Year'!IV16="Pass With Exemption(s)","2024-2025",IF('SELPA Summary by Fiscal Year'!IC16="Pass","2023-2024",IF('SELPA Summary by Fiscal Year'!IC16="Pass With Exemption(s)","2023-2024",IF('SELPA Summary by Fiscal Year'!HJ16="Pass","2022-2023",IF('SELPA Summary by Fiscal Year'!HJ16="Pass With Exemption(s)","2022-2023",IF('SELPA Summary by Fiscal Year'!GQ16="Pass","2021-2022",IF('SELPA Summary by Fiscal Year'!GQ16="Pass With Exemption(s)","2021-2022",IF('SELPA Summary by Fiscal Year'!FX16="Pass","2020-2021",IF('SELPA Summary by Fiscal Year'!FX16="Pass With Exemption(s)","2020-2021",IF('SELPA Summary by Fiscal Year'!FE16="Pass","2019-2020",IF('SELPA Summary by Fiscal Year'!FE16="Pass With Exemption(s)","2019-2020",IF('SELPA Summary by Fiscal Year'!EL16="Pass","2018-2019",IF('SELPA Summary by Fiscal Year'!EL16="Pass With Exemption(s)","2018-2019",IF('SELPA Summary by Fiscal Year'!DS16="Pass","2017-2018",IF('SELPA Summary by Fiscal Year'!DS16="Pass With Exemption(s)","2017-2018",IF('SELPA Summary by Fiscal Year'!CZ16="Pass","2016-2017",IF('SELPA Summary by Fiscal Year'!CZ16="Pass With Exemption(s)","2016-2017",IF('SELPA Summary by Fiscal Year'!CG16="Pass","2015-2016",IF('SELPA Summary by Fiscal Year'!CG16="Pass With Exemption(s)","2015-2016",IF('SELPA Summary by Fiscal Year'!BN16="Pass","2014-2015",IF('SELPA Summary by Fiscal Year'!BN16="Pass With Exemption(s)","2014-2015",IF('SELPA Summary by Fiscal Year'!AU16="Pass","2013-2014",IF('SELPA Summary by Fiscal Year'!AU16="Pass With Exemption(s)","2013-2014",IF('SELPA Summary by Fiscal Year'!AB16="Pass","2012-2013",IF('SELPA Summary by Fiscal Year'!AB16="Pass With Exemption(s)","2012-2013",IF('SELPA Summary by Fiscal Year'!J16="Pass","2011-2012",IF('SELPA Summary by Fiscal Year'!J16="Pass With Exemption(s)","2011-2012",""))))))))))))))))))))))))))))))))</f>
        <v/>
      </c>
      <c r="I16" s="91" t="str">
        <f>IF(H16="","",VLOOKUP(H16,'District L'!$A$10:$X$25,16,FALSE))</f>
        <v/>
      </c>
    </row>
    <row r="17" spans="1:9" x14ac:dyDescent="0.3">
      <c r="A17" s="30">
        <f>'District M'!$B$3</f>
        <v>0</v>
      </c>
      <c r="B17" s="90" t="str">
        <f>IF('SELPA Summary by Fiscal Year'!JW17="Pass","2026-2027",IF('SELPA Summary by Fiscal Year'!JW17="Pass With Exemption(s)","2026-2027",IF('SELPA Summary by Fiscal Year'!JD17="Pass","2025-2026",IF('SELPA Summary by Fiscal Year'!JD17="Pass With Exemption(s)","2025-2026",IF('SELPA Summary by Fiscal Year'!IK17="Pass","2024-2025",IF('SELPA Summary by Fiscal Year'!IK17="Pass With Exemption(s)","2024-2025",IF('SELPA Summary by Fiscal Year'!HR17="Pass","2023-2024",IF('SELPA Summary by Fiscal Year'!HR17="Pass With Exemption(s)","2023-2024",IF('SELPA Summary by Fiscal Year'!GY17="Pass","2022-2023",IF('SELPA Summary by Fiscal Year'!GY17="Pass With Exemption(s)","2022-2023",IF('SELPA Summary by Fiscal Year'!GF17="Pass","2021-2022",IF('SELPA Summary by Fiscal Year'!GF17="Pass With Exemption(s)","2021-2022",IF('SELPA Summary by Fiscal Year'!FM17="Pass","2020-2021",IF('SELPA Summary by Fiscal Year'!FM17="Pass With Exemption(s)","2020-2021",IF('SELPA Summary by Fiscal Year'!ET17="Pass","2019-2020",IF('SELPA Summary by Fiscal Year'!ET17="Pass With Exemption(s)","2019-2020",IF('SELPA Summary by Fiscal Year'!EA17="Pass","2018-2019",IF('SELPA Summary by Fiscal Year'!EA17="Pass With Exemption(s)","2018-2019",IF('SELPA Summary by Fiscal Year'!DH17="Pass","2017-2018",IF('SELPA Summary by Fiscal Year'!DH17="Pass With Exemption(s)","2017-2018",IF('SELPA Summary by Fiscal Year'!CO17="Pass","2016-2017",IF('SELPA Summary by Fiscal Year'!CO17="Pass With Exemption(s)","2016-2017",IF('SELPA Summary by Fiscal Year'!BV17="Pass","2015-2016",IF('SELPA Summary by Fiscal Year'!BV17="Pass With Exemption(s)","2015-2016",IF('SELPA Summary by Fiscal Year'!BC17="Pass","2014-2015",IF('SELPA Summary by Fiscal Year'!BC17="Pass With Exemption(s)","2014-2015",IF('SELPA Summary by Fiscal Year'!AJ17="Pass","2013-2014",IF('SELPA Summary by Fiscal Year'!AJ17="Pass With Exemption(s)","2013-2014",IF('SELPA Summary by Fiscal Year'!Q17="Pass","2012-2013",IF('SELPA Summary by Fiscal Year'!Q17="Pass With Exemption(s)","2012-2013",IF('SELPA Summary by Fiscal Year'!C17="Pass","2011-2012",IF('SELPA Summary by Fiscal Year'!C17="Pass With Exemption(s)","2011-2012",""))))))))))))))))))))))))))))))))</f>
        <v/>
      </c>
      <c r="C17" s="91" t="str">
        <f>IF(B17="","",VLOOKUP(B17,'District M'!$A$10:$X$25,4,FALSE))</f>
        <v/>
      </c>
      <c r="D17" s="90" t="str">
        <f>IF('SELPA Summary by Fiscal Year'!KA17="Pass","2026-2027",IF('SELPA Summary by Fiscal Year'!KA17="Pass With Exemption(s)","2026-2027",IF('SELPA Summary by Fiscal Year'!JH17="Pass","2025-2026",IF('SELPA Summary by Fiscal Year'!JH17="Pass With Exemption(s)","2025-2026",IF('SELPA Summary by Fiscal Year'!IO17="Pass","2024-2025",IF('SELPA Summary by Fiscal Year'!IO17="Pass With Exemption(s)","2024-2025",IF('SELPA Summary by Fiscal Year'!HV17="Pass","2023-2024",IF('SELPA Summary by Fiscal Year'!HV17="Pass With Exemption(s)","2023-2024",IF('SELPA Summary by Fiscal Year'!HC17="Pass","2022-2023",IF('SELPA Summary by Fiscal Year'!HC17="Pass With Exemption(s)","2022-2023",IF('SELPA Summary by Fiscal Year'!GJ17="Pass","2021-2022",IF('SELPA Summary by Fiscal Year'!GJ17="Pass With Exemption(s)","2021-2022",IF('SELPA Summary by Fiscal Year'!FQ17="Pass","2020-2021",IF('SELPA Summary by Fiscal Year'!FQ17="Pass With Exemption(s)","2020-2021",IF('SELPA Summary by Fiscal Year'!EX17="Pass","2019-2020",IF('SELPA Summary by Fiscal Year'!EX17="Pass With Exemption(s)","2019-2020",IF('SELPA Summary by Fiscal Year'!EE17="Pass","2018-2019",IF('SELPA Summary by Fiscal Year'!EE17="Pass With Exemption(s)","2018-2019",IF('SELPA Summary by Fiscal Year'!DL17="Pass","2017-2018",IF('SELPA Summary by Fiscal Year'!DL17="Pass With Exemption(s)","2017-2018",IF('SELPA Summary by Fiscal Year'!CS17="Pass","2016-2017",IF('SELPA Summary by Fiscal Year'!CS17="Pass With Exemption(s)","2016-2017",IF('SELPA Summary by Fiscal Year'!BZ17="Pass","2015-2016",IF('SELPA Summary by Fiscal Year'!BZ17="Pass With Exemption(s)","2016-2017",IF('SELPA Summary by Fiscal Year'!BG17="Pass","2014-2015",IF('SELPA Summary by Fiscal Year'!BG17="Pass With Exemption(s)","2014-2015",IF('SELPA Summary by Fiscal Year'!AN17="Pass","2013-2014",IF('SELPA Summary by Fiscal Year'!AN17="Pass With Exemption(s)","2013-2014",IF('SELPA Summary by Fiscal Year'!U17="Pass","2012-2013",IF('SELPA Summary by Fiscal Year'!U17="Pass With Exemption(s)","2012-2013",IF('SELPA Summary by Fiscal Year'!E17="Pass","2011-2012",IF('SELPA Summary by Fiscal Year'!E17="Pass With Exemption(s)","2011-2012",""))))))))))))))))))))))))))))))))</f>
        <v/>
      </c>
      <c r="E17" s="91" t="str">
        <f>IF(D17="","",VLOOKUP(D17,'District M'!$A$10:$X$25,6,FALSE))</f>
        <v/>
      </c>
      <c r="F17" s="90" t="str">
        <f>IF('SELPA Summary by Fiscal Year'!KE17="Pass","2026-2027",IF('SELPA Summary by Fiscal Year'!KE17="Pass With Exemption(s)","2026-2027",IF('SELPA Summary by Fiscal Year'!JL17="Pass","2025-2026",IF('SELPA Summary by Fiscal Year'!JL17="Pass With Exemption(s)","2025-2026",IF('SELPA Summary by Fiscal Year'!IS17="Pass","2024-2025",IF('SELPA Summary by Fiscal Year'!IS17="Pass With Exemption(s)","2024-2025",IF('SELPA Summary by Fiscal Year'!HZ17="Pass","2023-2024",IF('SELPA Summary by Fiscal Year'!HZ17="Pass With Exemption(s)","2023-2024",IF('SELPA Summary by Fiscal Year'!HG17="Pass","2022-2023",IF('SELPA Summary by Fiscal Year'!HG17="Pass With Exemption(s)","2022-2023",IF('SELPA Summary by Fiscal Year'!GN17="Pass","2021-2022",IF('SELPA Summary by Fiscal Year'!GN17="Pass With Exemption(s)","2021-2022",IF('SELPA Summary by Fiscal Year'!FU17="Pass","2020-2021",IF('SELPA Summary by Fiscal Year'!FU17="Pass With Exemption(s)","2020-2021",IF('SELPA Summary by Fiscal Year'!FB17="Pass","2019-2020",IF('SELPA Summary by Fiscal Year'!FB17="Pass With Exemption(s)","2019-2020",IF('SELPA Summary by Fiscal Year'!EI17="Pass","2018-2019",IF('SELPA Summary by Fiscal Year'!EI17="Pass With Exemption(s)","2018-2019",IF('SELPA Summary by Fiscal Year'!DP17="Pass","2017-2018",IF('SELPA Summary by Fiscal Year'!DP17="Pass With Exemption(s)","2017-2018",IF('SELPA Summary by Fiscal Year'!CW17="Pass","2016-2017",IF('SELPA Summary by Fiscal Year'!CW17="Pass With Exemption(s)","2016-2017",IF('SELPA Summary by Fiscal Year'!CD17="Pass","2015-2016",IF('SELPA Summary by Fiscal Year'!CD17="Pass With Exemption(s)","2015-2016",IF('SELPA Summary by Fiscal Year'!BK17="Pass","2014-2015",IF('SELPA Summary by Fiscal Year'!BK17="Pass With Exemption(s)","2014-2015",IF('SELPA Summary by Fiscal Year'!AR17="Pass","2013-2014",IF('SELPA Summary by Fiscal Year'!AR17="Pass With Exemption(s)","2013-2014",IF('SELPA Summary by Fiscal Year'!Y17="Pass","2012-2013",IF('SELPA Summary by Fiscal Year'!Y17="Pass With Exemption(s)","2012-2013",IF('SELPA Summary by Fiscal Year'!H17="Pass","2011-2012",IF('SELPA Summary by Fiscal Year'!H17="Pass With Exemption(s)","2011-2012",""))))))))))))))))))))))))))))))))</f>
        <v/>
      </c>
      <c r="G17" s="91" t="str">
        <f>IF(F17="","",VLOOKUP(F17,'District M'!$A$10:$X$25,15,FALSE))</f>
        <v/>
      </c>
      <c r="H17" s="90" t="str">
        <f>IF('SELPA Summary by Fiscal Year'!KH17="Pass","2026-2027",IF('SELPA Summary by Fiscal Year'!KH17="Pass With Exemption(s)","2026-2027",IF('SELPA Summary by Fiscal Year'!JO17="Pass","2025-2026",IF('SELPA Summary by Fiscal Year'!JO17="Pass With Exemption(s)","2025-2026",IF('SELPA Summary by Fiscal Year'!IV17="Pass","2024-2025",IF('SELPA Summary by Fiscal Year'!IV17="Pass With Exemption(s)","2024-2025",IF('SELPA Summary by Fiscal Year'!IC17="Pass","2023-2024",IF('SELPA Summary by Fiscal Year'!IC17="Pass With Exemption(s)","2023-2024",IF('SELPA Summary by Fiscal Year'!HJ17="Pass","2022-2023",IF('SELPA Summary by Fiscal Year'!HJ17="Pass With Exemption(s)","2022-2023",IF('SELPA Summary by Fiscal Year'!GQ17="Pass","2021-2022",IF('SELPA Summary by Fiscal Year'!GQ17="Pass With Exemption(s)","2021-2022",IF('SELPA Summary by Fiscal Year'!FX17="Pass","2020-2021",IF('SELPA Summary by Fiscal Year'!FX17="Pass With Exemption(s)","2020-2021",IF('SELPA Summary by Fiscal Year'!FE17="Pass","2019-2020",IF('SELPA Summary by Fiscal Year'!FE17="Pass With Exemption(s)","2019-2020",IF('SELPA Summary by Fiscal Year'!EL17="Pass","2018-2019",IF('SELPA Summary by Fiscal Year'!EL17="Pass With Exemption(s)","2018-2019",IF('SELPA Summary by Fiscal Year'!DS17="Pass","2017-2018",IF('SELPA Summary by Fiscal Year'!DS17="Pass With Exemption(s)","2017-2018",IF('SELPA Summary by Fiscal Year'!CZ17="Pass","2016-2017",IF('SELPA Summary by Fiscal Year'!CZ17="Pass With Exemption(s)","2016-2017",IF('SELPA Summary by Fiscal Year'!CG17="Pass","2015-2016",IF('SELPA Summary by Fiscal Year'!CG17="Pass With Exemption(s)","2015-2016",IF('SELPA Summary by Fiscal Year'!BN17="Pass","2014-2015",IF('SELPA Summary by Fiscal Year'!BN17="Pass With Exemption(s)","2014-2015",IF('SELPA Summary by Fiscal Year'!AU17="Pass","2013-2014",IF('SELPA Summary by Fiscal Year'!AU17="Pass With Exemption(s)","2013-2014",IF('SELPA Summary by Fiscal Year'!AB17="Pass","2012-2013",IF('SELPA Summary by Fiscal Year'!AB17="Pass With Exemption(s)","2012-2013",IF('SELPA Summary by Fiscal Year'!J17="Pass","2011-2012",IF('SELPA Summary by Fiscal Year'!J17="Pass With Exemption(s)","2011-2012",""))))))))))))))))))))))))))))))))</f>
        <v/>
      </c>
      <c r="I17" s="91" t="str">
        <f>IF(H17="","",VLOOKUP(H17,'District M'!$A$10:$X$25,16,FALSE))</f>
        <v/>
      </c>
    </row>
    <row r="18" spans="1:9" x14ac:dyDescent="0.3">
      <c r="A18" s="30">
        <f>'District N'!$B$3</f>
        <v>0</v>
      </c>
      <c r="B18" s="90" t="str">
        <f>IF('SELPA Summary by Fiscal Year'!JW18="Pass","2026-2027",IF('SELPA Summary by Fiscal Year'!JW18="Pass With Exemption(s)","2026-2027",IF('SELPA Summary by Fiscal Year'!JD18="Pass","2025-2026",IF('SELPA Summary by Fiscal Year'!JD18="Pass With Exemption(s)","2025-2026",IF('SELPA Summary by Fiscal Year'!IK18="Pass","2024-2025",IF('SELPA Summary by Fiscal Year'!IK18="Pass With Exemption(s)","2024-2025",IF('SELPA Summary by Fiscal Year'!HR18="Pass","2023-2024",IF('SELPA Summary by Fiscal Year'!HR18="Pass With Exemption(s)","2023-2024",IF('SELPA Summary by Fiscal Year'!GY18="Pass","2022-2023",IF('SELPA Summary by Fiscal Year'!GY18="Pass With Exemption(s)","2022-2023",IF('SELPA Summary by Fiscal Year'!GF18="Pass","2021-2022",IF('SELPA Summary by Fiscal Year'!GF18="Pass With Exemption(s)","2021-2022",IF('SELPA Summary by Fiscal Year'!FM18="Pass","2020-2021",IF('SELPA Summary by Fiscal Year'!FM18="Pass With Exemption(s)","2020-2021",IF('SELPA Summary by Fiscal Year'!ET18="Pass","2019-2020",IF('SELPA Summary by Fiscal Year'!ET18="Pass With Exemption(s)","2019-2020",IF('SELPA Summary by Fiscal Year'!EA18="Pass","2018-2019",IF('SELPA Summary by Fiscal Year'!EA18="Pass With Exemption(s)","2018-2019",IF('SELPA Summary by Fiscal Year'!DH18="Pass","2017-2018",IF('SELPA Summary by Fiscal Year'!DH18="Pass With Exemption(s)","2017-2018",IF('SELPA Summary by Fiscal Year'!CO18="Pass","2016-2017",IF('SELPA Summary by Fiscal Year'!CO18="Pass With Exemption(s)","2016-2017",IF('SELPA Summary by Fiscal Year'!BV18="Pass","2015-2016",IF('SELPA Summary by Fiscal Year'!BV18="Pass With Exemption(s)","2015-2016",IF('SELPA Summary by Fiscal Year'!BC18="Pass","2014-2015",IF('SELPA Summary by Fiscal Year'!BC18="Pass With Exemption(s)","2014-2015",IF('SELPA Summary by Fiscal Year'!AJ18="Pass","2013-2014",IF('SELPA Summary by Fiscal Year'!AJ18="Pass With Exemption(s)","2013-2014",IF('SELPA Summary by Fiscal Year'!Q18="Pass","2012-2013",IF('SELPA Summary by Fiscal Year'!Q18="Pass With Exemption(s)","2012-2013",IF('SELPA Summary by Fiscal Year'!C18="Pass","2011-2012",IF('SELPA Summary by Fiscal Year'!C18="Pass With Exemption(s)","2011-2012",""))))))))))))))))))))))))))))))))</f>
        <v/>
      </c>
      <c r="C18" s="91" t="str">
        <f>IF(B18="","",VLOOKUP(B18,'District N'!$A$10:$X$25,4,FALSE))</f>
        <v/>
      </c>
      <c r="D18" s="90" t="str">
        <f>IF('SELPA Summary by Fiscal Year'!KA18="Pass","2026-2027",IF('SELPA Summary by Fiscal Year'!KA18="Pass With Exemption(s)","2026-2027",IF('SELPA Summary by Fiscal Year'!JH18="Pass","2025-2026",IF('SELPA Summary by Fiscal Year'!JH18="Pass With Exemption(s)","2025-2026",IF('SELPA Summary by Fiscal Year'!IO18="Pass","2024-2025",IF('SELPA Summary by Fiscal Year'!IO18="Pass With Exemption(s)","2024-2025",IF('SELPA Summary by Fiscal Year'!HV18="Pass","2023-2024",IF('SELPA Summary by Fiscal Year'!HV18="Pass With Exemption(s)","2023-2024",IF('SELPA Summary by Fiscal Year'!HC18="Pass","2022-2023",IF('SELPA Summary by Fiscal Year'!HC18="Pass With Exemption(s)","2022-2023",IF('SELPA Summary by Fiscal Year'!GJ18="Pass","2021-2022",IF('SELPA Summary by Fiscal Year'!GJ18="Pass With Exemption(s)","2021-2022",IF('SELPA Summary by Fiscal Year'!FQ18="Pass","2020-2021",IF('SELPA Summary by Fiscal Year'!FQ18="Pass With Exemption(s)","2020-2021",IF('SELPA Summary by Fiscal Year'!EX18="Pass","2019-2020",IF('SELPA Summary by Fiscal Year'!EX18="Pass With Exemption(s)","2019-2020",IF('SELPA Summary by Fiscal Year'!EE18="Pass","2018-2019",IF('SELPA Summary by Fiscal Year'!EE18="Pass With Exemption(s)","2018-2019",IF('SELPA Summary by Fiscal Year'!DL18="Pass","2017-2018",IF('SELPA Summary by Fiscal Year'!DL18="Pass With Exemption(s)","2017-2018",IF('SELPA Summary by Fiscal Year'!CS18="Pass","2016-2017",IF('SELPA Summary by Fiscal Year'!CS18="Pass With Exemption(s)","2016-2017",IF('SELPA Summary by Fiscal Year'!BZ18="Pass","2015-2016",IF('SELPA Summary by Fiscal Year'!BZ18="Pass With Exemption(s)","2016-2017",IF('SELPA Summary by Fiscal Year'!BG18="Pass","2014-2015",IF('SELPA Summary by Fiscal Year'!BG18="Pass With Exemption(s)","2014-2015",IF('SELPA Summary by Fiscal Year'!AN18="Pass","2013-2014",IF('SELPA Summary by Fiscal Year'!AN18="Pass With Exemption(s)","2013-2014",IF('SELPA Summary by Fiscal Year'!U18="Pass","2012-2013",IF('SELPA Summary by Fiscal Year'!U18="Pass With Exemption(s)","2012-2013",IF('SELPA Summary by Fiscal Year'!E18="Pass","2011-2012",IF('SELPA Summary by Fiscal Year'!E18="Pass With Exemption(s)","2011-2012",""))))))))))))))))))))))))))))))))</f>
        <v/>
      </c>
      <c r="E18" s="91" t="str">
        <f>IF(D18="","",VLOOKUP(D18,'District N'!$A$10:$X$25,6,FALSE))</f>
        <v/>
      </c>
      <c r="F18" s="90" t="str">
        <f>IF('SELPA Summary by Fiscal Year'!KE18="Pass","2026-2027",IF('SELPA Summary by Fiscal Year'!KE18="Pass With Exemption(s)","2026-2027",IF('SELPA Summary by Fiscal Year'!JL18="Pass","2025-2026",IF('SELPA Summary by Fiscal Year'!JL18="Pass With Exemption(s)","2025-2026",IF('SELPA Summary by Fiscal Year'!IS18="Pass","2024-2025",IF('SELPA Summary by Fiscal Year'!IS18="Pass With Exemption(s)","2024-2025",IF('SELPA Summary by Fiscal Year'!HZ18="Pass","2023-2024",IF('SELPA Summary by Fiscal Year'!HZ18="Pass With Exemption(s)","2023-2024",IF('SELPA Summary by Fiscal Year'!HG18="Pass","2022-2023",IF('SELPA Summary by Fiscal Year'!HG18="Pass With Exemption(s)","2022-2023",IF('SELPA Summary by Fiscal Year'!GN18="Pass","2021-2022",IF('SELPA Summary by Fiscal Year'!GN18="Pass With Exemption(s)","2021-2022",IF('SELPA Summary by Fiscal Year'!FU18="Pass","2020-2021",IF('SELPA Summary by Fiscal Year'!FU18="Pass With Exemption(s)","2020-2021",IF('SELPA Summary by Fiscal Year'!FB18="Pass","2019-2020",IF('SELPA Summary by Fiscal Year'!FB18="Pass With Exemption(s)","2019-2020",IF('SELPA Summary by Fiscal Year'!EI18="Pass","2018-2019",IF('SELPA Summary by Fiscal Year'!EI18="Pass With Exemption(s)","2018-2019",IF('SELPA Summary by Fiscal Year'!DP18="Pass","2017-2018",IF('SELPA Summary by Fiscal Year'!DP18="Pass With Exemption(s)","2017-2018",IF('SELPA Summary by Fiscal Year'!CW18="Pass","2016-2017",IF('SELPA Summary by Fiscal Year'!CW18="Pass With Exemption(s)","2016-2017",IF('SELPA Summary by Fiscal Year'!CD18="Pass","2015-2016",IF('SELPA Summary by Fiscal Year'!CD18="Pass With Exemption(s)","2015-2016",IF('SELPA Summary by Fiscal Year'!BK18="Pass","2014-2015",IF('SELPA Summary by Fiscal Year'!BK18="Pass With Exemption(s)","2014-2015",IF('SELPA Summary by Fiscal Year'!AR18="Pass","2013-2014",IF('SELPA Summary by Fiscal Year'!AR18="Pass With Exemption(s)","2013-2014",IF('SELPA Summary by Fiscal Year'!Y18="Pass","2012-2013",IF('SELPA Summary by Fiscal Year'!Y18="Pass With Exemption(s)","2012-2013",IF('SELPA Summary by Fiscal Year'!H18="Pass","2011-2012",IF('SELPA Summary by Fiscal Year'!H18="Pass With Exemption(s)","2011-2012",""))))))))))))))))))))))))))))))))</f>
        <v/>
      </c>
      <c r="G18" s="91" t="str">
        <f>IF(F18="","",VLOOKUP(F18,'District N'!$A$10:$X$25,15,FALSE))</f>
        <v/>
      </c>
      <c r="H18" s="90" t="str">
        <f>IF('SELPA Summary by Fiscal Year'!KH18="Pass","2026-2027",IF('SELPA Summary by Fiscal Year'!KH18="Pass With Exemption(s)","2026-2027",IF('SELPA Summary by Fiscal Year'!JO18="Pass","2025-2026",IF('SELPA Summary by Fiscal Year'!JO18="Pass With Exemption(s)","2025-2026",IF('SELPA Summary by Fiscal Year'!IV18="Pass","2024-2025",IF('SELPA Summary by Fiscal Year'!IV18="Pass With Exemption(s)","2024-2025",IF('SELPA Summary by Fiscal Year'!IC18="Pass","2023-2024",IF('SELPA Summary by Fiscal Year'!IC18="Pass With Exemption(s)","2023-2024",IF('SELPA Summary by Fiscal Year'!HJ18="Pass","2022-2023",IF('SELPA Summary by Fiscal Year'!HJ18="Pass With Exemption(s)","2022-2023",IF('SELPA Summary by Fiscal Year'!GQ18="Pass","2021-2022",IF('SELPA Summary by Fiscal Year'!GQ18="Pass With Exemption(s)","2021-2022",IF('SELPA Summary by Fiscal Year'!FX18="Pass","2020-2021",IF('SELPA Summary by Fiscal Year'!FX18="Pass With Exemption(s)","2020-2021",IF('SELPA Summary by Fiscal Year'!FE18="Pass","2019-2020",IF('SELPA Summary by Fiscal Year'!FE18="Pass With Exemption(s)","2019-2020",IF('SELPA Summary by Fiscal Year'!EL18="Pass","2018-2019",IF('SELPA Summary by Fiscal Year'!EL18="Pass With Exemption(s)","2018-2019",IF('SELPA Summary by Fiscal Year'!DS18="Pass","2017-2018",IF('SELPA Summary by Fiscal Year'!DS18="Pass With Exemption(s)","2017-2018",IF('SELPA Summary by Fiscal Year'!CZ18="Pass","2016-2017",IF('SELPA Summary by Fiscal Year'!CZ18="Pass With Exemption(s)","2016-2017",IF('SELPA Summary by Fiscal Year'!CG18="Pass","2015-2016",IF('SELPA Summary by Fiscal Year'!CG18="Pass With Exemption(s)","2015-2016",IF('SELPA Summary by Fiscal Year'!BN18="Pass","2014-2015",IF('SELPA Summary by Fiscal Year'!BN18="Pass With Exemption(s)","2014-2015",IF('SELPA Summary by Fiscal Year'!AU18="Pass","2013-2014",IF('SELPA Summary by Fiscal Year'!AU18="Pass With Exemption(s)","2013-2014",IF('SELPA Summary by Fiscal Year'!AB18="Pass","2012-2013",IF('SELPA Summary by Fiscal Year'!AB18="Pass With Exemption(s)","2012-2013",IF('SELPA Summary by Fiscal Year'!J18="Pass","2011-2012",IF('SELPA Summary by Fiscal Year'!J18="Pass With Exemption(s)","2011-2012",""))))))))))))))))))))))))))))))))</f>
        <v/>
      </c>
      <c r="I18" s="91" t="str">
        <f>IF(H18="","",VLOOKUP(H18,'District N'!$A$10:$X$25,16,FALSE))</f>
        <v/>
      </c>
    </row>
    <row r="19" spans="1:9" x14ac:dyDescent="0.3">
      <c r="A19" s="30">
        <f>'District O'!$B$3</f>
        <v>0</v>
      </c>
      <c r="B19" s="90" t="str">
        <f>IF('SELPA Summary by Fiscal Year'!JW19="Pass","2026-2027",IF('SELPA Summary by Fiscal Year'!JW19="Pass With Exemption(s)","2026-2027",IF('SELPA Summary by Fiscal Year'!JD19="Pass","2025-2026",IF('SELPA Summary by Fiscal Year'!JD19="Pass With Exemption(s)","2025-2026",IF('SELPA Summary by Fiscal Year'!IK19="Pass","2024-2025",IF('SELPA Summary by Fiscal Year'!IK19="Pass With Exemption(s)","2024-2025",IF('SELPA Summary by Fiscal Year'!HR19="Pass","2023-2024",IF('SELPA Summary by Fiscal Year'!HR19="Pass With Exemption(s)","2023-2024",IF('SELPA Summary by Fiscal Year'!GY19="Pass","2022-2023",IF('SELPA Summary by Fiscal Year'!GY19="Pass With Exemption(s)","2022-2023",IF('SELPA Summary by Fiscal Year'!GF19="Pass","2021-2022",IF('SELPA Summary by Fiscal Year'!GF19="Pass With Exemption(s)","2021-2022",IF('SELPA Summary by Fiscal Year'!FM19="Pass","2020-2021",IF('SELPA Summary by Fiscal Year'!FM19="Pass With Exemption(s)","2020-2021",IF('SELPA Summary by Fiscal Year'!ET19="Pass","2019-2020",IF('SELPA Summary by Fiscal Year'!ET19="Pass With Exemption(s)","2019-2020",IF('SELPA Summary by Fiscal Year'!EA19="Pass","2018-2019",IF('SELPA Summary by Fiscal Year'!EA19="Pass With Exemption(s)","2018-2019",IF('SELPA Summary by Fiscal Year'!DH19="Pass","2017-2018",IF('SELPA Summary by Fiscal Year'!DH19="Pass With Exemption(s)","2017-2018",IF('SELPA Summary by Fiscal Year'!CO19="Pass","2016-2017",IF('SELPA Summary by Fiscal Year'!CO19="Pass With Exemption(s)","2016-2017",IF('SELPA Summary by Fiscal Year'!BV19="Pass","2015-2016",IF('SELPA Summary by Fiscal Year'!BV19="Pass With Exemption(s)","2015-2016",IF('SELPA Summary by Fiscal Year'!BC19="Pass","2014-2015",IF('SELPA Summary by Fiscal Year'!BC19="Pass With Exemption(s)","2014-2015",IF('SELPA Summary by Fiscal Year'!AJ19="Pass","2013-2014",IF('SELPA Summary by Fiscal Year'!AJ19="Pass With Exemption(s)","2013-2014",IF('SELPA Summary by Fiscal Year'!Q19="Pass","2012-2013",IF('SELPA Summary by Fiscal Year'!Q19="Pass With Exemption(s)","2012-2013",IF('SELPA Summary by Fiscal Year'!C19="Pass","2011-2012",IF('SELPA Summary by Fiscal Year'!C19="Pass With Exemption(s)","2011-2012",""))))))))))))))))))))))))))))))))</f>
        <v/>
      </c>
      <c r="C19" s="91" t="str">
        <f>IF(B19="","",VLOOKUP(B19,'District O'!$A$10:$X$25,4,FALSE))</f>
        <v/>
      </c>
      <c r="D19" s="90" t="str">
        <f>IF('SELPA Summary by Fiscal Year'!KA19="Pass","2026-2027",IF('SELPA Summary by Fiscal Year'!KA19="Pass With Exemption(s)","2026-2027",IF('SELPA Summary by Fiscal Year'!JH19="Pass","2025-2026",IF('SELPA Summary by Fiscal Year'!JH19="Pass With Exemption(s)","2025-2026",IF('SELPA Summary by Fiscal Year'!IO19="Pass","2024-2025",IF('SELPA Summary by Fiscal Year'!IO19="Pass With Exemption(s)","2024-2025",IF('SELPA Summary by Fiscal Year'!HV19="Pass","2023-2024",IF('SELPA Summary by Fiscal Year'!HV19="Pass With Exemption(s)","2023-2024",IF('SELPA Summary by Fiscal Year'!HC19="Pass","2022-2023",IF('SELPA Summary by Fiscal Year'!HC19="Pass With Exemption(s)","2022-2023",IF('SELPA Summary by Fiscal Year'!GJ19="Pass","2021-2022",IF('SELPA Summary by Fiscal Year'!GJ19="Pass With Exemption(s)","2021-2022",IF('SELPA Summary by Fiscal Year'!FQ19="Pass","2020-2021",IF('SELPA Summary by Fiscal Year'!FQ19="Pass With Exemption(s)","2020-2021",IF('SELPA Summary by Fiscal Year'!EX19="Pass","2019-2020",IF('SELPA Summary by Fiscal Year'!EX19="Pass With Exemption(s)","2019-2020",IF('SELPA Summary by Fiscal Year'!EE19="Pass","2018-2019",IF('SELPA Summary by Fiscal Year'!EE19="Pass With Exemption(s)","2018-2019",IF('SELPA Summary by Fiscal Year'!DL19="Pass","2017-2018",IF('SELPA Summary by Fiscal Year'!DL19="Pass With Exemption(s)","2017-2018",IF('SELPA Summary by Fiscal Year'!CS19="Pass","2016-2017",IF('SELPA Summary by Fiscal Year'!CS19="Pass With Exemption(s)","2016-2017",IF('SELPA Summary by Fiscal Year'!BZ19="Pass","2015-2016",IF('SELPA Summary by Fiscal Year'!BZ19="Pass With Exemption(s)","2016-2017",IF('SELPA Summary by Fiscal Year'!BG19="Pass","2014-2015",IF('SELPA Summary by Fiscal Year'!BG19="Pass With Exemption(s)","2014-2015",IF('SELPA Summary by Fiscal Year'!AN19="Pass","2013-2014",IF('SELPA Summary by Fiscal Year'!AN19="Pass With Exemption(s)","2013-2014",IF('SELPA Summary by Fiscal Year'!U19="Pass","2012-2013",IF('SELPA Summary by Fiscal Year'!U19="Pass With Exemption(s)","2012-2013",IF('SELPA Summary by Fiscal Year'!E19="Pass","2011-2012",IF('SELPA Summary by Fiscal Year'!E19="Pass With Exemption(s)","2011-2012",""))))))))))))))))))))))))))))))))</f>
        <v/>
      </c>
      <c r="E19" s="91" t="str">
        <f>IF(D19="","",VLOOKUP(D19,'District O'!$A$10:$X$25,6,FALSE))</f>
        <v/>
      </c>
      <c r="F19" s="90" t="str">
        <f>IF('SELPA Summary by Fiscal Year'!KE19="Pass","2026-2027",IF('SELPA Summary by Fiscal Year'!KE19="Pass With Exemption(s)","2026-2027",IF('SELPA Summary by Fiscal Year'!JL19="Pass","2025-2026",IF('SELPA Summary by Fiscal Year'!JL19="Pass With Exemption(s)","2025-2026",IF('SELPA Summary by Fiscal Year'!IS19="Pass","2024-2025",IF('SELPA Summary by Fiscal Year'!IS19="Pass With Exemption(s)","2024-2025",IF('SELPA Summary by Fiscal Year'!HZ19="Pass","2023-2024",IF('SELPA Summary by Fiscal Year'!HZ19="Pass With Exemption(s)","2023-2024",IF('SELPA Summary by Fiscal Year'!HG19="Pass","2022-2023",IF('SELPA Summary by Fiscal Year'!HG19="Pass With Exemption(s)","2022-2023",IF('SELPA Summary by Fiscal Year'!GN19="Pass","2021-2022",IF('SELPA Summary by Fiscal Year'!GN19="Pass With Exemption(s)","2021-2022",IF('SELPA Summary by Fiscal Year'!FU19="Pass","2020-2021",IF('SELPA Summary by Fiscal Year'!FU19="Pass With Exemption(s)","2020-2021",IF('SELPA Summary by Fiscal Year'!FB19="Pass","2019-2020",IF('SELPA Summary by Fiscal Year'!FB19="Pass With Exemption(s)","2019-2020",IF('SELPA Summary by Fiscal Year'!EI19="Pass","2018-2019",IF('SELPA Summary by Fiscal Year'!EI19="Pass With Exemption(s)","2018-2019",IF('SELPA Summary by Fiscal Year'!DP19="Pass","2017-2018",IF('SELPA Summary by Fiscal Year'!DP19="Pass With Exemption(s)","2017-2018",IF('SELPA Summary by Fiscal Year'!CW19="Pass","2016-2017",IF('SELPA Summary by Fiscal Year'!CW19="Pass With Exemption(s)","2016-2017",IF('SELPA Summary by Fiscal Year'!CD19="Pass","2015-2016",IF('SELPA Summary by Fiscal Year'!CD19="Pass With Exemption(s)","2015-2016",IF('SELPA Summary by Fiscal Year'!BK19="Pass","2014-2015",IF('SELPA Summary by Fiscal Year'!BK19="Pass With Exemption(s)","2014-2015",IF('SELPA Summary by Fiscal Year'!AR19="Pass","2013-2014",IF('SELPA Summary by Fiscal Year'!AR19="Pass With Exemption(s)","2013-2014",IF('SELPA Summary by Fiscal Year'!Y19="Pass","2012-2013",IF('SELPA Summary by Fiscal Year'!Y19="Pass With Exemption(s)","2012-2013",IF('SELPA Summary by Fiscal Year'!H19="Pass","2011-2012",IF('SELPA Summary by Fiscal Year'!H19="Pass With Exemption(s)","2011-2012",""))))))))))))))))))))))))))))))))</f>
        <v/>
      </c>
      <c r="G19" s="91" t="str">
        <f>IF(F19="","",VLOOKUP(F19,'District O'!$A$10:$X$25,15,FALSE))</f>
        <v/>
      </c>
      <c r="H19" s="90" t="str">
        <f>IF('SELPA Summary by Fiscal Year'!KH19="Pass","2026-2027",IF('SELPA Summary by Fiscal Year'!KH19="Pass With Exemption(s)","2026-2027",IF('SELPA Summary by Fiscal Year'!JO19="Pass","2025-2026",IF('SELPA Summary by Fiscal Year'!JO19="Pass With Exemption(s)","2025-2026",IF('SELPA Summary by Fiscal Year'!IV19="Pass","2024-2025",IF('SELPA Summary by Fiscal Year'!IV19="Pass With Exemption(s)","2024-2025",IF('SELPA Summary by Fiscal Year'!IC19="Pass","2023-2024",IF('SELPA Summary by Fiscal Year'!IC19="Pass With Exemption(s)","2023-2024",IF('SELPA Summary by Fiscal Year'!HJ19="Pass","2022-2023",IF('SELPA Summary by Fiscal Year'!HJ19="Pass With Exemption(s)","2022-2023",IF('SELPA Summary by Fiscal Year'!GQ19="Pass","2021-2022",IF('SELPA Summary by Fiscal Year'!GQ19="Pass With Exemption(s)","2021-2022",IF('SELPA Summary by Fiscal Year'!FX19="Pass","2020-2021",IF('SELPA Summary by Fiscal Year'!FX19="Pass With Exemption(s)","2020-2021",IF('SELPA Summary by Fiscal Year'!FE19="Pass","2019-2020",IF('SELPA Summary by Fiscal Year'!FE19="Pass With Exemption(s)","2019-2020",IF('SELPA Summary by Fiscal Year'!EL19="Pass","2018-2019",IF('SELPA Summary by Fiscal Year'!EL19="Pass With Exemption(s)","2018-2019",IF('SELPA Summary by Fiscal Year'!DS19="Pass","2017-2018",IF('SELPA Summary by Fiscal Year'!DS19="Pass With Exemption(s)","2017-2018",IF('SELPA Summary by Fiscal Year'!CZ19="Pass","2016-2017",IF('SELPA Summary by Fiscal Year'!CZ19="Pass With Exemption(s)","2016-2017",IF('SELPA Summary by Fiscal Year'!CG19="Pass","2015-2016",IF('SELPA Summary by Fiscal Year'!CG19="Pass With Exemption(s)","2015-2016",IF('SELPA Summary by Fiscal Year'!BN19="Pass","2014-2015",IF('SELPA Summary by Fiscal Year'!BN19="Pass With Exemption(s)","2014-2015",IF('SELPA Summary by Fiscal Year'!AU19="Pass","2013-2014",IF('SELPA Summary by Fiscal Year'!AU19="Pass With Exemption(s)","2013-2014",IF('SELPA Summary by Fiscal Year'!AB19="Pass","2012-2013",IF('SELPA Summary by Fiscal Year'!AB19="Pass With Exemption(s)","2012-2013",IF('SELPA Summary by Fiscal Year'!J19="Pass","2011-2012",IF('SELPA Summary by Fiscal Year'!J19="Pass With Exemption(s)","2011-2012",""))))))))))))))))))))))))))))))))</f>
        <v/>
      </c>
      <c r="I19" s="91" t="str">
        <f>IF(H19="","",VLOOKUP(H19,'District O'!$A$10:$X$25,16,FALSE))</f>
        <v/>
      </c>
    </row>
    <row r="20" spans="1:9" x14ac:dyDescent="0.3">
      <c r="A20" s="30">
        <f>'District P'!$B$3</f>
        <v>0</v>
      </c>
      <c r="B20" s="90" t="str">
        <f>IF('SELPA Summary by Fiscal Year'!JW20="Pass","2026-2027",IF('SELPA Summary by Fiscal Year'!JW20="Pass With Exemption(s)","2026-2027",IF('SELPA Summary by Fiscal Year'!JD20="Pass","2025-2026",IF('SELPA Summary by Fiscal Year'!JD20="Pass With Exemption(s)","2025-2026",IF('SELPA Summary by Fiscal Year'!IK20="Pass","2024-2025",IF('SELPA Summary by Fiscal Year'!IK20="Pass With Exemption(s)","2024-2025",IF('SELPA Summary by Fiscal Year'!HR20="Pass","2023-2024",IF('SELPA Summary by Fiscal Year'!HR20="Pass With Exemption(s)","2023-2024",IF('SELPA Summary by Fiscal Year'!GY20="Pass","2022-2023",IF('SELPA Summary by Fiscal Year'!GY20="Pass With Exemption(s)","2022-2023",IF('SELPA Summary by Fiscal Year'!GF20="Pass","2021-2022",IF('SELPA Summary by Fiscal Year'!GF20="Pass With Exemption(s)","2021-2022",IF('SELPA Summary by Fiscal Year'!FM20="Pass","2020-2021",IF('SELPA Summary by Fiscal Year'!FM20="Pass With Exemption(s)","2020-2021",IF('SELPA Summary by Fiscal Year'!ET20="Pass","2019-2020",IF('SELPA Summary by Fiscal Year'!ET20="Pass With Exemption(s)","2019-2020",IF('SELPA Summary by Fiscal Year'!EA20="Pass","2018-2019",IF('SELPA Summary by Fiscal Year'!EA20="Pass With Exemption(s)","2018-2019",IF('SELPA Summary by Fiscal Year'!DH20="Pass","2017-2018",IF('SELPA Summary by Fiscal Year'!DH20="Pass With Exemption(s)","2017-2018",IF('SELPA Summary by Fiscal Year'!CO20="Pass","2016-2017",IF('SELPA Summary by Fiscal Year'!CO20="Pass With Exemption(s)","2016-2017",IF('SELPA Summary by Fiscal Year'!BV20="Pass","2015-2016",IF('SELPA Summary by Fiscal Year'!BV20="Pass With Exemption(s)","2015-2016",IF('SELPA Summary by Fiscal Year'!BC20="Pass","2014-2015",IF('SELPA Summary by Fiscal Year'!BC20="Pass With Exemption(s)","2014-2015",IF('SELPA Summary by Fiscal Year'!AJ20="Pass","2013-2014",IF('SELPA Summary by Fiscal Year'!AJ20="Pass With Exemption(s)","2013-2014",IF('SELPA Summary by Fiscal Year'!Q20="Pass","2012-2013",IF('SELPA Summary by Fiscal Year'!Q20="Pass With Exemption(s)","2012-2013",IF('SELPA Summary by Fiscal Year'!C20="Pass","2011-2012",IF('SELPA Summary by Fiscal Year'!C20="Pass With Exemption(s)","2011-2012",""))))))))))))))))))))))))))))))))</f>
        <v/>
      </c>
      <c r="C20" s="91" t="str">
        <f>IF(B20="","",VLOOKUP(B20,'District P'!$A$10:$X$25,4,FALSE))</f>
        <v/>
      </c>
      <c r="D20" s="90" t="str">
        <f>IF('SELPA Summary by Fiscal Year'!KA20="Pass","2026-2027",IF('SELPA Summary by Fiscal Year'!KA20="Pass With Exemption(s)","2026-2027",IF('SELPA Summary by Fiscal Year'!JH20="Pass","2025-2026",IF('SELPA Summary by Fiscal Year'!JH20="Pass With Exemption(s)","2025-2026",IF('SELPA Summary by Fiscal Year'!IO20="Pass","2024-2025",IF('SELPA Summary by Fiscal Year'!IO20="Pass With Exemption(s)","2024-2025",IF('SELPA Summary by Fiscal Year'!HV20="Pass","2023-2024",IF('SELPA Summary by Fiscal Year'!HV20="Pass With Exemption(s)","2023-2024",IF('SELPA Summary by Fiscal Year'!HC20="Pass","2022-2023",IF('SELPA Summary by Fiscal Year'!HC20="Pass With Exemption(s)","2022-2023",IF('SELPA Summary by Fiscal Year'!GJ20="Pass","2021-2022",IF('SELPA Summary by Fiscal Year'!GJ20="Pass With Exemption(s)","2021-2022",IF('SELPA Summary by Fiscal Year'!FQ20="Pass","2020-2021",IF('SELPA Summary by Fiscal Year'!FQ20="Pass With Exemption(s)","2020-2021",IF('SELPA Summary by Fiscal Year'!EX20="Pass","2019-2020",IF('SELPA Summary by Fiscal Year'!EX20="Pass With Exemption(s)","2019-2020",IF('SELPA Summary by Fiscal Year'!EE20="Pass","2018-2019",IF('SELPA Summary by Fiscal Year'!EE20="Pass With Exemption(s)","2018-2019",IF('SELPA Summary by Fiscal Year'!DL20="Pass","2017-2018",IF('SELPA Summary by Fiscal Year'!DL20="Pass With Exemption(s)","2017-2018",IF('SELPA Summary by Fiscal Year'!CS20="Pass","2016-2017",IF('SELPA Summary by Fiscal Year'!CS20="Pass With Exemption(s)","2016-2017",IF('SELPA Summary by Fiscal Year'!BZ20="Pass","2015-2016",IF('SELPA Summary by Fiscal Year'!BZ20="Pass With Exemption(s)","2016-2017",IF('SELPA Summary by Fiscal Year'!BG20="Pass","2014-2015",IF('SELPA Summary by Fiscal Year'!BG20="Pass With Exemption(s)","2014-2015",IF('SELPA Summary by Fiscal Year'!AN20="Pass","2013-2014",IF('SELPA Summary by Fiscal Year'!AN20="Pass With Exemption(s)","2013-2014",IF('SELPA Summary by Fiscal Year'!U20="Pass","2012-2013",IF('SELPA Summary by Fiscal Year'!U20="Pass With Exemption(s)","2012-2013",IF('SELPA Summary by Fiscal Year'!E20="Pass","2011-2012",IF('SELPA Summary by Fiscal Year'!E20="Pass With Exemption(s)","2011-2012",""))))))))))))))))))))))))))))))))</f>
        <v/>
      </c>
      <c r="E20" s="91" t="str">
        <f>IF(D20="","",VLOOKUP(D20,'District P'!$A$10:$X$25,6,FALSE))</f>
        <v/>
      </c>
      <c r="F20" s="90" t="str">
        <f>IF('SELPA Summary by Fiscal Year'!KE20="Pass","2026-2027",IF('SELPA Summary by Fiscal Year'!KE20="Pass With Exemption(s)","2026-2027",IF('SELPA Summary by Fiscal Year'!JL20="Pass","2025-2026",IF('SELPA Summary by Fiscal Year'!JL20="Pass With Exemption(s)","2025-2026",IF('SELPA Summary by Fiscal Year'!IS20="Pass","2024-2025",IF('SELPA Summary by Fiscal Year'!IS20="Pass With Exemption(s)","2024-2025",IF('SELPA Summary by Fiscal Year'!HZ20="Pass","2023-2024",IF('SELPA Summary by Fiscal Year'!HZ20="Pass With Exemption(s)","2023-2024",IF('SELPA Summary by Fiscal Year'!HG20="Pass","2022-2023",IF('SELPA Summary by Fiscal Year'!HG20="Pass With Exemption(s)","2022-2023",IF('SELPA Summary by Fiscal Year'!GN20="Pass","2021-2022",IF('SELPA Summary by Fiscal Year'!GN20="Pass With Exemption(s)","2021-2022",IF('SELPA Summary by Fiscal Year'!FU20="Pass","2020-2021",IF('SELPA Summary by Fiscal Year'!FU20="Pass With Exemption(s)","2020-2021",IF('SELPA Summary by Fiscal Year'!FB20="Pass","2019-2020",IF('SELPA Summary by Fiscal Year'!FB20="Pass With Exemption(s)","2019-2020",IF('SELPA Summary by Fiscal Year'!EI20="Pass","2018-2019",IF('SELPA Summary by Fiscal Year'!EI20="Pass With Exemption(s)","2018-2019",IF('SELPA Summary by Fiscal Year'!DP20="Pass","2017-2018",IF('SELPA Summary by Fiscal Year'!DP20="Pass With Exemption(s)","2017-2018",IF('SELPA Summary by Fiscal Year'!CW20="Pass","2016-2017",IF('SELPA Summary by Fiscal Year'!CW20="Pass With Exemption(s)","2016-2017",IF('SELPA Summary by Fiscal Year'!CD20="Pass","2015-2016",IF('SELPA Summary by Fiscal Year'!CD20="Pass With Exemption(s)","2015-2016",IF('SELPA Summary by Fiscal Year'!BK20="Pass","2014-2015",IF('SELPA Summary by Fiscal Year'!BK20="Pass With Exemption(s)","2014-2015",IF('SELPA Summary by Fiscal Year'!AR20="Pass","2013-2014",IF('SELPA Summary by Fiscal Year'!AR20="Pass With Exemption(s)","2013-2014",IF('SELPA Summary by Fiscal Year'!Y20="Pass","2012-2013",IF('SELPA Summary by Fiscal Year'!Y20="Pass With Exemption(s)","2012-2013",IF('SELPA Summary by Fiscal Year'!H20="Pass","2011-2012",IF('SELPA Summary by Fiscal Year'!H20="Pass With Exemption(s)","2011-2012",""))))))))))))))))))))))))))))))))</f>
        <v/>
      </c>
      <c r="G20" s="91" t="str">
        <f>IF(F20="","",VLOOKUP(F20,'District P'!$A$10:$X$25,15,FALSE))</f>
        <v/>
      </c>
      <c r="H20" s="90" t="str">
        <f>IF('SELPA Summary by Fiscal Year'!KH20="Pass","2026-2027",IF('SELPA Summary by Fiscal Year'!KH20="Pass With Exemption(s)","2026-2027",IF('SELPA Summary by Fiscal Year'!JO20="Pass","2025-2026",IF('SELPA Summary by Fiscal Year'!JO20="Pass With Exemption(s)","2025-2026",IF('SELPA Summary by Fiscal Year'!IV20="Pass","2024-2025",IF('SELPA Summary by Fiscal Year'!IV20="Pass With Exemption(s)","2024-2025",IF('SELPA Summary by Fiscal Year'!IC20="Pass","2023-2024",IF('SELPA Summary by Fiscal Year'!IC20="Pass With Exemption(s)","2023-2024",IF('SELPA Summary by Fiscal Year'!HJ20="Pass","2022-2023",IF('SELPA Summary by Fiscal Year'!HJ20="Pass With Exemption(s)","2022-2023",IF('SELPA Summary by Fiscal Year'!GQ20="Pass","2021-2022",IF('SELPA Summary by Fiscal Year'!GQ20="Pass With Exemption(s)","2021-2022",IF('SELPA Summary by Fiscal Year'!FX20="Pass","2020-2021",IF('SELPA Summary by Fiscal Year'!FX20="Pass With Exemption(s)","2020-2021",IF('SELPA Summary by Fiscal Year'!FE20="Pass","2019-2020",IF('SELPA Summary by Fiscal Year'!FE20="Pass With Exemption(s)","2019-2020",IF('SELPA Summary by Fiscal Year'!EL20="Pass","2018-2019",IF('SELPA Summary by Fiscal Year'!EL20="Pass With Exemption(s)","2018-2019",IF('SELPA Summary by Fiscal Year'!DS20="Pass","2017-2018",IF('SELPA Summary by Fiscal Year'!DS20="Pass With Exemption(s)","2017-2018",IF('SELPA Summary by Fiscal Year'!CZ20="Pass","2016-2017",IF('SELPA Summary by Fiscal Year'!CZ20="Pass With Exemption(s)","2016-2017",IF('SELPA Summary by Fiscal Year'!CG20="Pass","2015-2016",IF('SELPA Summary by Fiscal Year'!CG20="Pass With Exemption(s)","2015-2016",IF('SELPA Summary by Fiscal Year'!BN20="Pass","2014-2015",IF('SELPA Summary by Fiscal Year'!BN20="Pass With Exemption(s)","2014-2015",IF('SELPA Summary by Fiscal Year'!AU20="Pass","2013-2014",IF('SELPA Summary by Fiscal Year'!AU20="Pass With Exemption(s)","2013-2014",IF('SELPA Summary by Fiscal Year'!AB20="Pass","2012-2013",IF('SELPA Summary by Fiscal Year'!AB20="Pass With Exemption(s)","2012-2013",IF('SELPA Summary by Fiscal Year'!J20="Pass","2011-2012",IF('SELPA Summary by Fiscal Year'!J20="Pass With Exemption(s)","2011-2012",""))))))))))))))))))))))))))))))))</f>
        <v/>
      </c>
      <c r="I20" s="91" t="str">
        <f>IF(H20="","",VLOOKUP(H20,'District P'!$A$10:$X$25,16,FALSE))</f>
        <v/>
      </c>
    </row>
    <row r="21" spans="1:9" x14ac:dyDescent="0.3">
      <c r="A21" s="30">
        <f>'District Q'!$B$3</f>
        <v>0</v>
      </c>
      <c r="B21" s="90" t="str">
        <f>IF('SELPA Summary by Fiscal Year'!JW21="Pass","2026-2027",IF('SELPA Summary by Fiscal Year'!JW21="Pass With Exemption(s)","2026-2027",IF('SELPA Summary by Fiscal Year'!JD21="Pass","2025-2026",IF('SELPA Summary by Fiscal Year'!JD21="Pass With Exemption(s)","2025-2026",IF('SELPA Summary by Fiscal Year'!IK21="Pass","2024-2025",IF('SELPA Summary by Fiscal Year'!IK21="Pass With Exemption(s)","2024-2025",IF('SELPA Summary by Fiscal Year'!HR21="Pass","2023-2024",IF('SELPA Summary by Fiscal Year'!HR21="Pass With Exemption(s)","2023-2024",IF('SELPA Summary by Fiscal Year'!GY21="Pass","2022-2023",IF('SELPA Summary by Fiscal Year'!GY21="Pass With Exemption(s)","2022-2023",IF('SELPA Summary by Fiscal Year'!GF21="Pass","2021-2022",IF('SELPA Summary by Fiscal Year'!GF21="Pass With Exemption(s)","2021-2022",IF('SELPA Summary by Fiscal Year'!FM21="Pass","2020-2021",IF('SELPA Summary by Fiscal Year'!FM21="Pass With Exemption(s)","2020-2021",IF('SELPA Summary by Fiscal Year'!ET21="Pass","2019-2020",IF('SELPA Summary by Fiscal Year'!ET21="Pass With Exemption(s)","2019-2020",IF('SELPA Summary by Fiscal Year'!EA21="Pass","2018-2019",IF('SELPA Summary by Fiscal Year'!EA21="Pass With Exemption(s)","2018-2019",IF('SELPA Summary by Fiscal Year'!DH21="Pass","2017-2018",IF('SELPA Summary by Fiscal Year'!DH21="Pass With Exemption(s)","2017-2018",IF('SELPA Summary by Fiscal Year'!CO21="Pass","2016-2017",IF('SELPA Summary by Fiscal Year'!CO21="Pass With Exemption(s)","2016-2017",IF('SELPA Summary by Fiscal Year'!BV21="Pass","2015-2016",IF('SELPA Summary by Fiscal Year'!BV21="Pass With Exemption(s)","2015-2016",IF('SELPA Summary by Fiscal Year'!BC21="Pass","2014-2015",IF('SELPA Summary by Fiscal Year'!BC21="Pass With Exemption(s)","2014-2015",IF('SELPA Summary by Fiscal Year'!AJ21="Pass","2013-2014",IF('SELPA Summary by Fiscal Year'!AJ21="Pass With Exemption(s)","2013-2014",IF('SELPA Summary by Fiscal Year'!Q21="Pass","2012-2013",IF('SELPA Summary by Fiscal Year'!Q21="Pass With Exemption(s)","2012-2013",IF('SELPA Summary by Fiscal Year'!C21="Pass","2011-2012",IF('SELPA Summary by Fiscal Year'!C21="Pass With Exemption(s)","2011-2012",""))))))))))))))))))))))))))))))))</f>
        <v/>
      </c>
      <c r="C21" s="91" t="str">
        <f>IF(B21="","",VLOOKUP(B21,'District Q'!$A$10:$X$25,4,FALSE))</f>
        <v/>
      </c>
      <c r="D21" s="90" t="str">
        <f>IF('SELPA Summary by Fiscal Year'!KA21="Pass","2026-2027",IF('SELPA Summary by Fiscal Year'!KA21="Pass With Exemption(s)","2026-2027",IF('SELPA Summary by Fiscal Year'!JH21="Pass","2025-2026",IF('SELPA Summary by Fiscal Year'!JH21="Pass With Exemption(s)","2025-2026",IF('SELPA Summary by Fiscal Year'!IO21="Pass","2024-2025",IF('SELPA Summary by Fiscal Year'!IO21="Pass With Exemption(s)","2024-2025",IF('SELPA Summary by Fiscal Year'!HV21="Pass","2023-2024",IF('SELPA Summary by Fiscal Year'!HV21="Pass With Exemption(s)","2023-2024",IF('SELPA Summary by Fiscal Year'!HC21="Pass","2022-2023",IF('SELPA Summary by Fiscal Year'!HC21="Pass With Exemption(s)","2022-2023",IF('SELPA Summary by Fiscal Year'!GJ21="Pass","2021-2022",IF('SELPA Summary by Fiscal Year'!GJ21="Pass With Exemption(s)","2021-2022",IF('SELPA Summary by Fiscal Year'!FQ21="Pass","2020-2021",IF('SELPA Summary by Fiscal Year'!FQ21="Pass With Exemption(s)","2020-2021",IF('SELPA Summary by Fiscal Year'!EX21="Pass","2019-2020",IF('SELPA Summary by Fiscal Year'!EX21="Pass With Exemption(s)","2019-2020",IF('SELPA Summary by Fiscal Year'!EE21="Pass","2018-2019",IF('SELPA Summary by Fiscal Year'!EE21="Pass With Exemption(s)","2018-2019",IF('SELPA Summary by Fiscal Year'!DL21="Pass","2017-2018",IF('SELPA Summary by Fiscal Year'!DL21="Pass With Exemption(s)","2017-2018",IF('SELPA Summary by Fiscal Year'!CS21="Pass","2016-2017",IF('SELPA Summary by Fiscal Year'!CS21="Pass With Exemption(s)","2016-2017",IF('SELPA Summary by Fiscal Year'!BZ21="Pass","2015-2016",IF('SELPA Summary by Fiscal Year'!BZ21="Pass With Exemption(s)","2016-2017",IF('SELPA Summary by Fiscal Year'!BG21="Pass","2014-2015",IF('SELPA Summary by Fiscal Year'!BG21="Pass With Exemption(s)","2014-2015",IF('SELPA Summary by Fiscal Year'!AN21="Pass","2013-2014",IF('SELPA Summary by Fiscal Year'!AN21="Pass With Exemption(s)","2013-2014",IF('SELPA Summary by Fiscal Year'!U21="Pass","2012-2013",IF('SELPA Summary by Fiscal Year'!U21="Pass With Exemption(s)","2012-2013",IF('SELPA Summary by Fiscal Year'!E21="Pass","2011-2012",IF('SELPA Summary by Fiscal Year'!E21="Pass With Exemption(s)","2011-2012",""))))))))))))))))))))))))))))))))</f>
        <v/>
      </c>
      <c r="E21" s="91" t="str">
        <f>IF(D21="","",VLOOKUP(D21,'District Q'!$A$10:$X$25,6,FALSE))</f>
        <v/>
      </c>
      <c r="F21" s="90" t="str">
        <f>IF('SELPA Summary by Fiscal Year'!KE21="Pass","2026-2027",IF('SELPA Summary by Fiscal Year'!KE21="Pass With Exemption(s)","2026-2027",IF('SELPA Summary by Fiscal Year'!JL21="Pass","2025-2026",IF('SELPA Summary by Fiscal Year'!JL21="Pass With Exemption(s)","2025-2026",IF('SELPA Summary by Fiscal Year'!IS21="Pass","2024-2025",IF('SELPA Summary by Fiscal Year'!IS21="Pass With Exemption(s)","2024-2025",IF('SELPA Summary by Fiscal Year'!HZ21="Pass","2023-2024",IF('SELPA Summary by Fiscal Year'!HZ21="Pass With Exemption(s)","2023-2024",IF('SELPA Summary by Fiscal Year'!HG21="Pass","2022-2023",IF('SELPA Summary by Fiscal Year'!HG21="Pass With Exemption(s)","2022-2023",IF('SELPA Summary by Fiscal Year'!GN21="Pass","2021-2022",IF('SELPA Summary by Fiscal Year'!GN21="Pass With Exemption(s)","2021-2022",IF('SELPA Summary by Fiscal Year'!FU21="Pass","2020-2021",IF('SELPA Summary by Fiscal Year'!FU21="Pass With Exemption(s)","2020-2021",IF('SELPA Summary by Fiscal Year'!FB21="Pass","2019-2020",IF('SELPA Summary by Fiscal Year'!FB21="Pass With Exemption(s)","2019-2020",IF('SELPA Summary by Fiscal Year'!EI21="Pass","2018-2019",IF('SELPA Summary by Fiscal Year'!EI21="Pass With Exemption(s)","2018-2019",IF('SELPA Summary by Fiscal Year'!DP21="Pass","2017-2018",IF('SELPA Summary by Fiscal Year'!DP21="Pass With Exemption(s)","2017-2018",IF('SELPA Summary by Fiscal Year'!CW21="Pass","2016-2017",IF('SELPA Summary by Fiscal Year'!CW21="Pass With Exemption(s)","2016-2017",IF('SELPA Summary by Fiscal Year'!CD21="Pass","2015-2016",IF('SELPA Summary by Fiscal Year'!CD21="Pass With Exemption(s)","2015-2016",IF('SELPA Summary by Fiscal Year'!BK21="Pass","2014-2015",IF('SELPA Summary by Fiscal Year'!BK21="Pass With Exemption(s)","2014-2015",IF('SELPA Summary by Fiscal Year'!AR21="Pass","2013-2014",IF('SELPA Summary by Fiscal Year'!AR21="Pass With Exemption(s)","2013-2014",IF('SELPA Summary by Fiscal Year'!Y21="Pass","2012-2013",IF('SELPA Summary by Fiscal Year'!Y21="Pass With Exemption(s)","2012-2013",IF('SELPA Summary by Fiscal Year'!H21="Pass","2011-2012",IF('SELPA Summary by Fiscal Year'!H21="Pass With Exemption(s)","2011-2012",""))))))))))))))))))))))))))))))))</f>
        <v/>
      </c>
      <c r="G21" s="91" t="str">
        <f>IF(F21="","",VLOOKUP(F21,'District Q'!$A$10:$X$25,15,FALSE))</f>
        <v/>
      </c>
      <c r="H21" s="90" t="str">
        <f>IF('SELPA Summary by Fiscal Year'!KH21="Pass","2026-2027",IF('SELPA Summary by Fiscal Year'!KH21="Pass With Exemption(s)","2026-2027",IF('SELPA Summary by Fiscal Year'!JO21="Pass","2025-2026",IF('SELPA Summary by Fiscal Year'!JO21="Pass With Exemption(s)","2025-2026",IF('SELPA Summary by Fiscal Year'!IV21="Pass","2024-2025",IF('SELPA Summary by Fiscal Year'!IV21="Pass With Exemption(s)","2024-2025",IF('SELPA Summary by Fiscal Year'!IC21="Pass","2023-2024",IF('SELPA Summary by Fiscal Year'!IC21="Pass With Exemption(s)","2023-2024",IF('SELPA Summary by Fiscal Year'!HJ21="Pass","2022-2023",IF('SELPA Summary by Fiscal Year'!HJ21="Pass With Exemption(s)","2022-2023",IF('SELPA Summary by Fiscal Year'!GQ21="Pass","2021-2022",IF('SELPA Summary by Fiscal Year'!GQ21="Pass With Exemption(s)","2021-2022",IF('SELPA Summary by Fiscal Year'!FX21="Pass","2020-2021",IF('SELPA Summary by Fiscal Year'!FX21="Pass With Exemption(s)","2020-2021",IF('SELPA Summary by Fiscal Year'!FE21="Pass","2019-2020",IF('SELPA Summary by Fiscal Year'!FE21="Pass With Exemption(s)","2019-2020",IF('SELPA Summary by Fiscal Year'!EL21="Pass","2018-2019",IF('SELPA Summary by Fiscal Year'!EL21="Pass With Exemption(s)","2018-2019",IF('SELPA Summary by Fiscal Year'!DS21="Pass","2017-2018",IF('SELPA Summary by Fiscal Year'!DS21="Pass With Exemption(s)","2017-2018",IF('SELPA Summary by Fiscal Year'!CZ21="Pass","2016-2017",IF('SELPA Summary by Fiscal Year'!CZ21="Pass With Exemption(s)","2016-2017",IF('SELPA Summary by Fiscal Year'!CG21="Pass","2015-2016",IF('SELPA Summary by Fiscal Year'!CG21="Pass With Exemption(s)","2015-2016",IF('SELPA Summary by Fiscal Year'!BN21="Pass","2014-2015",IF('SELPA Summary by Fiscal Year'!BN21="Pass With Exemption(s)","2014-2015",IF('SELPA Summary by Fiscal Year'!AU21="Pass","2013-2014",IF('SELPA Summary by Fiscal Year'!AU21="Pass With Exemption(s)","2013-2014",IF('SELPA Summary by Fiscal Year'!AB21="Pass","2012-2013",IF('SELPA Summary by Fiscal Year'!AB21="Pass With Exemption(s)","2012-2013",IF('SELPA Summary by Fiscal Year'!J21="Pass","2011-2012",IF('SELPA Summary by Fiscal Year'!J21="Pass With Exemption(s)","2011-2012",""))))))))))))))))))))))))))))))))</f>
        <v/>
      </c>
      <c r="I21" s="91" t="str">
        <f>IF(H21="","",VLOOKUP(H21,'District Q'!$A$10:$X$25,16,FALSE))</f>
        <v/>
      </c>
    </row>
    <row r="22" spans="1:9" x14ac:dyDescent="0.3">
      <c r="A22" s="30">
        <f>'District R'!$B$3</f>
        <v>0</v>
      </c>
      <c r="B22" s="90" t="str">
        <f>IF('SELPA Summary by Fiscal Year'!JW22="Pass","2026-2027",IF('SELPA Summary by Fiscal Year'!JW22="Pass With Exemption(s)","2026-2027",IF('SELPA Summary by Fiscal Year'!JD22="Pass","2025-2026",IF('SELPA Summary by Fiscal Year'!JD22="Pass With Exemption(s)","2025-2026",IF('SELPA Summary by Fiscal Year'!IK22="Pass","2024-2025",IF('SELPA Summary by Fiscal Year'!IK22="Pass With Exemption(s)","2024-2025",IF('SELPA Summary by Fiscal Year'!HR22="Pass","2023-2024",IF('SELPA Summary by Fiscal Year'!HR22="Pass With Exemption(s)","2023-2024",IF('SELPA Summary by Fiscal Year'!GY22="Pass","2022-2023",IF('SELPA Summary by Fiscal Year'!GY22="Pass With Exemption(s)","2022-2023",IF('SELPA Summary by Fiscal Year'!GF22="Pass","2021-2022",IF('SELPA Summary by Fiscal Year'!GF22="Pass With Exemption(s)","2021-2022",IF('SELPA Summary by Fiscal Year'!FM22="Pass","2020-2021",IF('SELPA Summary by Fiscal Year'!FM22="Pass With Exemption(s)","2020-2021",IF('SELPA Summary by Fiscal Year'!ET22="Pass","2019-2020",IF('SELPA Summary by Fiscal Year'!ET22="Pass With Exemption(s)","2019-2020",IF('SELPA Summary by Fiscal Year'!EA22="Pass","2018-2019",IF('SELPA Summary by Fiscal Year'!EA22="Pass With Exemption(s)","2018-2019",IF('SELPA Summary by Fiscal Year'!DH22="Pass","2017-2018",IF('SELPA Summary by Fiscal Year'!DH22="Pass With Exemption(s)","2017-2018",IF('SELPA Summary by Fiscal Year'!CO22="Pass","2016-2017",IF('SELPA Summary by Fiscal Year'!CO22="Pass With Exemption(s)","2016-2017",IF('SELPA Summary by Fiscal Year'!BV22="Pass","2015-2016",IF('SELPA Summary by Fiscal Year'!BV22="Pass With Exemption(s)","2015-2016",IF('SELPA Summary by Fiscal Year'!BC22="Pass","2014-2015",IF('SELPA Summary by Fiscal Year'!BC22="Pass With Exemption(s)","2014-2015",IF('SELPA Summary by Fiscal Year'!AJ22="Pass","2013-2014",IF('SELPA Summary by Fiscal Year'!AJ22="Pass With Exemption(s)","2013-2014",IF('SELPA Summary by Fiscal Year'!Q22="Pass","2012-2013",IF('SELPA Summary by Fiscal Year'!Q22="Pass With Exemption(s)","2012-2013",IF('SELPA Summary by Fiscal Year'!C22="Pass","2011-2012",IF('SELPA Summary by Fiscal Year'!C22="Pass With Exemption(s)","2011-2012",""))))))))))))))))))))))))))))))))</f>
        <v/>
      </c>
      <c r="C22" s="91" t="str">
        <f>IF(B22="","",VLOOKUP(B22,'District R'!$A$10:$X$25,4,FALSE))</f>
        <v/>
      </c>
      <c r="D22" s="90" t="str">
        <f>IF('SELPA Summary by Fiscal Year'!KA22="Pass","2026-2027",IF('SELPA Summary by Fiscal Year'!KA22="Pass With Exemption(s)","2026-2027",IF('SELPA Summary by Fiscal Year'!JH22="Pass","2025-2026",IF('SELPA Summary by Fiscal Year'!JH22="Pass With Exemption(s)","2025-2026",IF('SELPA Summary by Fiscal Year'!IO22="Pass","2024-2025",IF('SELPA Summary by Fiscal Year'!IO22="Pass With Exemption(s)","2024-2025",IF('SELPA Summary by Fiscal Year'!HV22="Pass","2023-2024",IF('SELPA Summary by Fiscal Year'!HV22="Pass With Exemption(s)","2023-2024",IF('SELPA Summary by Fiscal Year'!HC22="Pass","2022-2023",IF('SELPA Summary by Fiscal Year'!HC22="Pass With Exemption(s)","2022-2023",IF('SELPA Summary by Fiscal Year'!GJ22="Pass","2021-2022",IF('SELPA Summary by Fiscal Year'!GJ22="Pass With Exemption(s)","2021-2022",IF('SELPA Summary by Fiscal Year'!FQ22="Pass","2020-2021",IF('SELPA Summary by Fiscal Year'!FQ22="Pass With Exemption(s)","2020-2021",IF('SELPA Summary by Fiscal Year'!EX22="Pass","2019-2020",IF('SELPA Summary by Fiscal Year'!EX22="Pass With Exemption(s)","2019-2020",IF('SELPA Summary by Fiscal Year'!EE22="Pass","2018-2019",IF('SELPA Summary by Fiscal Year'!EE22="Pass With Exemption(s)","2018-2019",IF('SELPA Summary by Fiscal Year'!DL22="Pass","2017-2018",IF('SELPA Summary by Fiscal Year'!DL22="Pass With Exemption(s)","2017-2018",IF('SELPA Summary by Fiscal Year'!CS22="Pass","2016-2017",IF('SELPA Summary by Fiscal Year'!CS22="Pass With Exemption(s)","2016-2017",IF('SELPA Summary by Fiscal Year'!BZ22="Pass","2015-2016",IF('SELPA Summary by Fiscal Year'!BZ22="Pass With Exemption(s)","2016-2017",IF('SELPA Summary by Fiscal Year'!BG22="Pass","2014-2015",IF('SELPA Summary by Fiscal Year'!BG22="Pass With Exemption(s)","2014-2015",IF('SELPA Summary by Fiscal Year'!AN22="Pass","2013-2014",IF('SELPA Summary by Fiscal Year'!AN22="Pass With Exemption(s)","2013-2014",IF('SELPA Summary by Fiscal Year'!U22="Pass","2012-2013",IF('SELPA Summary by Fiscal Year'!U22="Pass With Exemption(s)","2012-2013",IF('SELPA Summary by Fiscal Year'!E22="Pass","2011-2012",IF('SELPA Summary by Fiscal Year'!E22="Pass With Exemption(s)","2011-2012",""))))))))))))))))))))))))))))))))</f>
        <v/>
      </c>
      <c r="E22" s="91" t="str">
        <f>IF(D22="","",VLOOKUP(D22,'District R'!$A$10:$X$25,6,FALSE))</f>
        <v/>
      </c>
      <c r="F22" s="90" t="str">
        <f>IF('SELPA Summary by Fiscal Year'!KE22="Pass","2026-2027",IF('SELPA Summary by Fiscal Year'!KE22="Pass With Exemption(s)","2026-2027",IF('SELPA Summary by Fiscal Year'!JL22="Pass","2025-2026",IF('SELPA Summary by Fiscal Year'!JL22="Pass With Exemption(s)","2025-2026",IF('SELPA Summary by Fiscal Year'!IS22="Pass","2024-2025",IF('SELPA Summary by Fiscal Year'!IS22="Pass With Exemption(s)","2024-2025",IF('SELPA Summary by Fiscal Year'!HZ22="Pass","2023-2024",IF('SELPA Summary by Fiscal Year'!HZ22="Pass With Exemption(s)","2023-2024",IF('SELPA Summary by Fiscal Year'!HG22="Pass","2022-2023",IF('SELPA Summary by Fiscal Year'!HG22="Pass With Exemption(s)","2022-2023",IF('SELPA Summary by Fiscal Year'!GN22="Pass","2021-2022",IF('SELPA Summary by Fiscal Year'!GN22="Pass With Exemption(s)","2021-2022",IF('SELPA Summary by Fiscal Year'!FU22="Pass","2020-2021",IF('SELPA Summary by Fiscal Year'!FU22="Pass With Exemption(s)","2020-2021",IF('SELPA Summary by Fiscal Year'!FB22="Pass","2019-2020",IF('SELPA Summary by Fiscal Year'!FB22="Pass With Exemption(s)","2019-2020",IF('SELPA Summary by Fiscal Year'!EI22="Pass","2018-2019",IF('SELPA Summary by Fiscal Year'!EI22="Pass With Exemption(s)","2018-2019",IF('SELPA Summary by Fiscal Year'!DP22="Pass","2017-2018",IF('SELPA Summary by Fiscal Year'!DP22="Pass With Exemption(s)","2017-2018",IF('SELPA Summary by Fiscal Year'!CW22="Pass","2016-2017",IF('SELPA Summary by Fiscal Year'!CW22="Pass With Exemption(s)","2016-2017",IF('SELPA Summary by Fiscal Year'!CD22="Pass","2015-2016",IF('SELPA Summary by Fiscal Year'!CD22="Pass With Exemption(s)","2015-2016",IF('SELPA Summary by Fiscal Year'!BK22="Pass","2014-2015",IF('SELPA Summary by Fiscal Year'!BK22="Pass With Exemption(s)","2014-2015",IF('SELPA Summary by Fiscal Year'!AR22="Pass","2013-2014",IF('SELPA Summary by Fiscal Year'!AR22="Pass With Exemption(s)","2013-2014",IF('SELPA Summary by Fiscal Year'!Y22="Pass","2012-2013",IF('SELPA Summary by Fiscal Year'!Y22="Pass With Exemption(s)","2012-2013",IF('SELPA Summary by Fiscal Year'!H22="Pass","2011-2012",IF('SELPA Summary by Fiscal Year'!H22="Pass With Exemption(s)","2011-2012",""))))))))))))))))))))))))))))))))</f>
        <v/>
      </c>
      <c r="G22" s="91" t="str">
        <f>IF(F22="","",VLOOKUP(F22,'District R'!$A$10:$X$25,15,FALSE))</f>
        <v/>
      </c>
      <c r="H22" s="90" t="str">
        <f>IF('SELPA Summary by Fiscal Year'!KH22="Pass","2026-2027",IF('SELPA Summary by Fiscal Year'!KH22="Pass With Exemption(s)","2026-2027",IF('SELPA Summary by Fiscal Year'!JO22="Pass","2025-2026",IF('SELPA Summary by Fiscal Year'!JO22="Pass With Exemption(s)","2025-2026",IF('SELPA Summary by Fiscal Year'!IV22="Pass","2024-2025",IF('SELPA Summary by Fiscal Year'!IV22="Pass With Exemption(s)","2024-2025",IF('SELPA Summary by Fiscal Year'!IC22="Pass","2023-2024",IF('SELPA Summary by Fiscal Year'!IC22="Pass With Exemption(s)","2023-2024",IF('SELPA Summary by Fiscal Year'!HJ22="Pass","2022-2023",IF('SELPA Summary by Fiscal Year'!HJ22="Pass With Exemption(s)","2022-2023",IF('SELPA Summary by Fiscal Year'!GQ22="Pass","2021-2022",IF('SELPA Summary by Fiscal Year'!GQ22="Pass With Exemption(s)","2021-2022",IF('SELPA Summary by Fiscal Year'!FX22="Pass","2020-2021",IF('SELPA Summary by Fiscal Year'!FX22="Pass With Exemption(s)","2020-2021",IF('SELPA Summary by Fiscal Year'!FE22="Pass","2019-2020",IF('SELPA Summary by Fiscal Year'!FE22="Pass With Exemption(s)","2019-2020",IF('SELPA Summary by Fiscal Year'!EL22="Pass","2018-2019",IF('SELPA Summary by Fiscal Year'!EL22="Pass With Exemption(s)","2018-2019",IF('SELPA Summary by Fiscal Year'!DS22="Pass","2017-2018",IF('SELPA Summary by Fiscal Year'!DS22="Pass With Exemption(s)","2017-2018",IF('SELPA Summary by Fiscal Year'!CZ22="Pass","2016-2017",IF('SELPA Summary by Fiscal Year'!CZ22="Pass With Exemption(s)","2016-2017",IF('SELPA Summary by Fiscal Year'!CG22="Pass","2015-2016",IF('SELPA Summary by Fiscal Year'!CG22="Pass With Exemption(s)","2015-2016",IF('SELPA Summary by Fiscal Year'!BN22="Pass","2014-2015",IF('SELPA Summary by Fiscal Year'!BN22="Pass With Exemption(s)","2014-2015",IF('SELPA Summary by Fiscal Year'!AU22="Pass","2013-2014",IF('SELPA Summary by Fiscal Year'!AU22="Pass With Exemption(s)","2013-2014",IF('SELPA Summary by Fiscal Year'!AB22="Pass","2012-2013",IF('SELPA Summary by Fiscal Year'!AB22="Pass With Exemption(s)","2012-2013",IF('SELPA Summary by Fiscal Year'!J22="Pass","2011-2012",IF('SELPA Summary by Fiscal Year'!J22="Pass With Exemption(s)","2011-2012",""))))))))))))))))))))))))))))))))</f>
        <v/>
      </c>
      <c r="I22" s="91" t="str">
        <f>IF(H22="","",VLOOKUP(H22,'District R'!$A$10:$X$25,16,FALSE))</f>
        <v/>
      </c>
    </row>
    <row r="23" spans="1:9" x14ac:dyDescent="0.3">
      <c r="A23" s="30">
        <f>'District S'!$B$3</f>
        <v>0</v>
      </c>
      <c r="B23" s="90" t="str">
        <f>IF('SELPA Summary by Fiscal Year'!JW23="Pass","2026-2027",IF('SELPA Summary by Fiscal Year'!JW23="Pass With Exemption(s)","2026-2027",IF('SELPA Summary by Fiscal Year'!JD23="Pass","2025-2026",IF('SELPA Summary by Fiscal Year'!JD23="Pass With Exemption(s)","2025-2026",IF('SELPA Summary by Fiscal Year'!IK23="Pass","2024-2025",IF('SELPA Summary by Fiscal Year'!IK23="Pass With Exemption(s)","2024-2025",IF('SELPA Summary by Fiscal Year'!HR23="Pass","2023-2024",IF('SELPA Summary by Fiscal Year'!HR23="Pass With Exemption(s)","2023-2024",IF('SELPA Summary by Fiscal Year'!GY23="Pass","2022-2023",IF('SELPA Summary by Fiscal Year'!GY23="Pass With Exemption(s)","2022-2023",IF('SELPA Summary by Fiscal Year'!GF23="Pass","2021-2022",IF('SELPA Summary by Fiscal Year'!GF23="Pass With Exemption(s)","2021-2022",IF('SELPA Summary by Fiscal Year'!FM23="Pass","2020-2021",IF('SELPA Summary by Fiscal Year'!FM23="Pass With Exemption(s)","2020-2021",IF('SELPA Summary by Fiscal Year'!ET23="Pass","2019-2020",IF('SELPA Summary by Fiscal Year'!ET23="Pass With Exemption(s)","2019-2020",IF('SELPA Summary by Fiscal Year'!EA23="Pass","2018-2019",IF('SELPA Summary by Fiscal Year'!EA23="Pass With Exemption(s)","2018-2019",IF('SELPA Summary by Fiscal Year'!DH23="Pass","2017-2018",IF('SELPA Summary by Fiscal Year'!DH23="Pass With Exemption(s)","2017-2018",IF('SELPA Summary by Fiscal Year'!CO23="Pass","2016-2017",IF('SELPA Summary by Fiscal Year'!CO23="Pass With Exemption(s)","2016-2017",IF('SELPA Summary by Fiscal Year'!BV23="Pass","2015-2016",IF('SELPA Summary by Fiscal Year'!BV23="Pass With Exemption(s)","2015-2016",IF('SELPA Summary by Fiscal Year'!BC23="Pass","2014-2015",IF('SELPA Summary by Fiscal Year'!BC23="Pass With Exemption(s)","2014-2015",IF('SELPA Summary by Fiscal Year'!AJ23="Pass","2013-2014",IF('SELPA Summary by Fiscal Year'!AJ23="Pass With Exemption(s)","2013-2014",IF('SELPA Summary by Fiscal Year'!Q23="Pass","2012-2013",IF('SELPA Summary by Fiscal Year'!Q23="Pass With Exemption(s)","2012-2013",IF('SELPA Summary by Fiscal Year'!C23="Pass","2011-2012",IF('SELPA Summary by Fiscal Year'!C23="Pass With Exemption(s)","2011-2012",""))))))))))))))))))))))))))))))))</f>
        <v/>
      </c>
      <c r="C23" s="91" t="str">
        <f>IF(B23="","",VLOOKUP(B23,'District S'!$A$10:$X$25,4,FALSE))</f>
        <v/>
      </c>
      <c r="D23" s="90" t="str">
        <f>IF('SELPA Summary by Fiscal Year'!KA23="Pass","2026-2027",IF('SELPA Summary by Fiscal Year'!KA23="Pass With Exemption(s)","2026-2027",IF('SELPA Summary by Fiscal Year'!JH23="Pass","2025-2026",IF('SELPA Summary by Fiscal Year'!JH23="Pass With Exemption(s)","2025-2026",IF('SELPA Summary by Fiscal Year'!IO23="Pass","2024-2025",IF('SELPA Summary by Fiscal Year'!IO23="Pass With Exemption(s)","2024-2025",IF('SELPA Summary by Fiscal Year'!HV23="Pass","2023-2024",IF('SELPA Summary by Fiscal Year'!HV23="Pass With Exemption(s)","2023-2024",IF('SELPA Summary by Fiscal Year'!HC23="Pass","2022-2023",IF('SELPA Summary by Fiscal Year'!HC23="Pass With Exemption(s)","2022-2023",IF('SELPA Summary by Fiscal Year'!GJ23="Pass","2021-2022",IF('SELPA Summary by Fiscal Year'!GJ23="Pass With Exemption(s)","2021-2022",IF('SELPA Summary by Fiscal Year'!FQ23="Pass","2020-2021",IF('SELPA Summary by Fiscal Year'!FQ23="Pass With Exemption(s)","2020-2021",IF('SELPA Summary by Fiscal Year'!EX23="Pass","2019-2020",IF('SELPA Summary by Fiscal Year'!EX23="Pass With Exemption(s)","2019-2020",IF('SELPA Summary by Fiscal Year'!EE23="Pass","2018-2019",IF('SELPA Summary by Fiscal Year'!EE23="Pass With Exemption(s)","2018-2019",IF('SELPA Summary by Fiscal Year'!DL23="Pass","2017-2018",IF('SELPA Summary by Fiscal Year'!DL23="Pass With Exemption(s)","2017-2018",IF('SELPA Summary by Fiscal Year'!CS23="Pass","2016-2017",IF('SELPA Summary by Fiscal Year'!CS23="Pass With Exemption(s)","2016-2017",IF('SELPA Summary by Fiscal Year'!BZ23="Pass","2015-2016",IF('SELPA Summary by Fiscal Year'!BZ23="Pass With Exemption(s)","2016-2017",IF('SELPA Summary by Fiscal Year'!BG23="Pass","2014-2015",IF('SELPA Summary by Fiscal Year'!BG23="Pass With Exemption(s)","2014-2015",IF('SELPA Summary by Fiscal Year'!AN23="Pass","2013-2014",IF('SELPA Summary by Fiscal Year'!AN23="Pass With Exemption(s)","2013-2014",IF('SELPA Summary by Fiscal Year'!U23="Pass","2012-2013",IF('SELPA Summary by Fiscal Year'!U23="Pass With Exemption(s)","2012-2013",IF('SELPA Summary by Fiscal Year'!E23="Pass","2011-2012",IF('SELPA Summary by Fiscal Year'!E23="Pass With Exemption(s)","2011-2012",""))))))))))))))))))))))))))))))))</f>
        <v/>
      </c>
      <c r="E23" s="91" t="str">
        <f>IF(D23="","",VLOOKUP(D23,'District S'!$A$10:$X$25,6,FALSE))</f>
        <v/>
      </c>
      <c r="F23" s="90" t="str">
        <f>IF('SELPA Summary by Fiscal Year'!KE23="Pass","2026-2027",IF('SELPA Summary by Fiscal Year'!KE23="Pass With Exemption(s)","2026-2027",IF('SELPA Summary by Fiscal Year'!JL23="Pass","2025-2026",IF('SELPA Summary by Fiscal Year'!JL23="Pass With Exemption(s)","2025-2026",IF('SELPA Summary by Fiscal Year'!IS23="Pass","2024-2025",IF('SELPA Summary by Fiscal Year'!IS23="Pass With Exemption(s)","2024-2025",IF('SELPA Summary by Fiscal Year'!HZ23="Pass","2023-2024",IF('SELPA Summary by Fiscal Year'!HZ23="Pass With Exemption(s)","2023-2024",IF('SELPA Summary by Fiscal Year'!HG23="Pass","2022-2023",IF('SELPA Summary by Fiscal Year'!HG23="Pass With Exemption(s)","2022-2023",IF('SELPA Summary by Fiscal Year'!GN23="Pass","2021-2022",IF('SELPA Summary by Fiscal Year'!GN23="Pass With Exemption(s)","2021-2022",IF('SELPA Summary by Fiscal Year'!FU23="Pass","2020-2021",IF('SELPA Summary by Fiscal Year'!FU23="Pass With Exemption(s)","2020-2021",IF('SELPA Summary by Fiscal Year'!FB23="Pass","2019-2020",IF('SELPA Summary by Fiscal Year'!FB23="Pass With Exemption(s)","2019-2020",IF('SELPA Summary by Fiscal Year'!EI23="Pass","2018-2019",IF('SELPA Summary by Fiscal Year'!EI23="Pass With Exemption(s)","2018-2019",IF('SELPA Summary by Fiscal Year'!DP23="Pass","2017-2018",IF('SELPA Summary by Fiscal Year'!DP23="Pass With Exemption(s)","2017-2018",IF('SELPA Summary by Fiscal Year'!CW23="Pass","2016-2017",IF('SELPA Summary by Fiscal Year'!CW23="Pass With Exemption(s)","2016-2017",IF('SELPA Summary by Fiscal Year'!CD23="Pass","2015-2016",IF('SELPA Summary by Fiscal Year'!CD23="Pass With Exemption(s)","2015-2016",IF('SELPA Summary by Fiscal Year'!BK23="Pass","2014-2015",IF('SELPA Summary by Fiscal Year'!BK23="Pass With Exemption(s)","2014-2015",IF('SELPA Summary by Fiscal Year'!AR23="Pass","2013-2014",IF('SELPA Summary by Fiscal Year'!AR23="Pass With Exemption(s)","2013-2014",IF('SELPA Summary by Fiscal Year'!Y23="Pass","2012-2013",IF('SELPA Summary by Fiscal Year'!Y23="Pass With Exemption(s)","2012-2013",IF('SELPA Summary by Fiscal Year'!H23="Pass","2011-2012",IF('SELPA Summary by Fiscal Year'!H23="Pass With Exemption(s)","2011-2012",""))))))))))))))))))))))))))))))))</f>
        <v/>
      </c>
      <c r="G23" s="91" t="str">
        <f>IF(F23="","",VLOOKUP(F23,'District S'!$A$10:$X$25,15,FALSE))</f>
        <v/>
      </c>
      <c r="H23" s="90" t="str">
        <f>IF('SELPA Summary by Fiscal Year'!KH23="Pass","2026-2027",IF('SELPA Summary by Fiscal Year'!KH23="Pass With Exemption(s)","2026-2027",IF('SELPA Summary by Fiscal Year'!JO23="Pass","2025-2026",IF('SELPA Summary by Fiscal Year'!JO23="Pass With Exemption(s)","2025-2026",IF('SELPA Summary by Fiscal Year'!IV23="Pass","2024-2025",IF('SELPA Summary by Fiscal Year'!IV23="Pass With Exemption(s)","2024-2025",IF('SELPA Summary by Fiscal Year'!IC23="Pass","2023-2024",IF('SELPA Summary by Fiscal Year'!IC23="Pass With Exemption(s)","2023-2024",IF('SELPA Summary by Fiscal Year'!HJ23="Pass","2022-2023",IF('SELPA Summary by Fiscal Year'!HJ23="Pass With Exemption(s)","2022-2023",IF('SELPA Summary by Fiscal Year'!GQ23="Pass","2021-2022",IF('SELPA Summary by Fiscal Year'!GQ23="Pass With Exemption(s)","2021-2022",IF('SELPA Summary by Fiscal Year'!FX23="Pass","2020-2021",IF('SELPA Summary by Fiscal Year'!FX23="Pass With Exemption(s)","2020-2021",IF('SELPA Summary by Fiscal Year'!FE23="Pass","2019-2020",IF('SELPA Summary by Fiscal Year'!FE23="Pass With Exemption(s)","2019-2020",IF('SELPA Summary by Fiscal Year'!EL23="Pass","2018-2019",IF('SELPA Summary by Fiscal Year'!EL23="Pass With Exemption(s)","2018-2019",IF('SELPA Summary by Fiscal Year'!DS23="Pass","2017-2018",IF('SELPA Summary by Fiscal Year'!DS23="Pass With Exemption(s)","2017-2018",IF('SELPA Summary by Fiscal Year'!CZ23="Pass","2016-2017",IF('SELPA Summary by Fiscal Year'!CZ23="Pass With Exemption(s)","2016-2017",IF('SELPA Summary by Fiscal Year'!CG23="Pass","2015-2016",IF('SELPA Summary by Fiscal Year'!CG23="Pass With Exemption(s)","2015-2016",IF('SELPA Summary by Fiscal Year'!BN23="Pass","2014-2015",IF('SELPA Summary by Fiscal Year'!BN23="Pass With Exemption(s)","2014-2015",IF('SELPA Summary by Fiscal Year'!AU23="Pass","2013-2014",IF('SELPA Summary by Fiscal Year'!AU23="Pass With Exemption(s)","2013-2014",IF('SELPA Summary by Fiscal Year'!AB23="Pass","2012-2013",IF('SELPA Summary by Fiscal Year'!AB23="Pass With Exemption(s)","2012-2013",IF('SELPA Summary by Fiscal Year'!J23="Pass","2011-2012",IF('SELPA Summary by Fiscal Year'!J23="Pass With Exemption(s)","2011-2012",""))))))))))))))))))))))))))))))))</f>
        <v/>
      </c>
      <c r="I23" s="91" t="str">
        <f>IF(H23="","",VLOOKUP(H23,'District S'!$A$10:$X$25,16,FALSE))</f>
        <v/>
      </c>
    </row>
    <row r="24" spans="1:9" x14ac:dyDescent="0.3">
      <c r="A24" s="30">
        <f>'District T'!$B$3</f>
        <v>0</v>
      </c>
      <c r="B24" s="90" t="str">
        <f>IF('SELPA Summary by Fiscal Year'!JW24="Pass","2026-2027",IF('SELPA Summary by Fiscal Year'!JW24="Pass With Exemption(s)","2026-2027",IF('SELPA Summary by Fiscal Year'!JD24="Pass","2025-2026",IF('SELPA Summary by Fiscal Year'!JD24="Pass With Exemption(s)","2025-2026",IF('SELPA Summary by Fiscal Year'!IK24="Pass","2024-2025",IF('SELPA Summary by Fiscal Year'!IK24="Pass With Exemption(s)","2024-2025",IF('SELPA Summary by Fiscal Year'!HR24="Pass","2023-2024",IF('SELPA Summary by Fiscal Year'!HR24="Pass With Exemption(s)","2023-2024",IF('SELPA Summary by Fiscal Year'!GY24="Pass","2022-2023",IF('SELPA Summary by Fiscal Year'!GY24="Pass With Exemption(s)","2022-2023",IF('SELPA Summary by Fiscal Year'!GF24="Pass","2021-2022",IF('SELPA Summary by Fiscal Year'!GF24="Pass With Exemption(s)","2021-2022",IF('SELPA Summary by Fiscal Year'!FM24="Pass","2020-2021",IF('SELPA Summary by Fiscal Year'!FM24="Pass With Exemption(s)","2020-2021",IF('SELPA Summary by Fiscal Year'!ET24="Pass","2019-2020",IF('SELPA Summary by Fiscal Year'!ET24="Pass With Exemption(s)","2019-2020",IF('SELPA Summary by Fiscal Year'!EA24="Pass","2018-2019",IF('SELPA Summary by Fiscal Year'!EA24="Pass With Exemption(s)","2018-2019",IF('SELPA Summary by Fiscal Year'!DH24="Pass","2017-2018",IF('SELPA Summary by Fiscal Year'!DH24="Pass With Exemption(s)","2017-2018",IF('SELPA Summary by Fiscal Year'!CO24="Pass","2016-2017",IF('SELPA Summary by Fiscal Year'!CO24="Pass With Exemption(s)","2016-2017",IF('SELPA Summary by Fiscal Year'!BV24="Pass","2015-2016",IF('SELPA Summary by Fiscal Year'!BV24="Pass With Exemption(s)","2015-2016",IF('SELPA Summary by Fiscal Year'!BC24="Pass","2014-2015",IF('SELPA Summary by Fiscal Year'!BC24="Pass With Exemption(s)","2014-2015",IF('SELPA Summary by Fiscal Year'!AJ24="Pass","2013-2014",IF('SELPA Summary by Fiscal Year'!AJ24="Pass With Exemption(s)","2013-2014",IF('SELPA Summary by Fiscal Year'!Q24="Pass","2012-2013",IF('SELPA Summary by Fiscal Year'!Q24="Pass With Exemption(s)","2012-2013",IF('SELPA Summary by Fiscal Year'!C24="Pass","2011-2012",IF('SELPA Summary by Fiscal Year'!C24="Pass With Exemption(s)","2011-2012",""))))))))))))))))))))))))))))))))</f>
        <v/>
      </c>
      <c r="C24" s="91" t="str">
        <f>IF(B24="","",VLOOKUP(B24,'District T'!$A$10:$X$25,4,FALSE))</f>
        <v/>
      </c>
      <c r="D24" s="90" t="str">
        <f>IF('SELPA Summary by Fiscal Year'!KA24="Pass","2026-2027",IF('SELPA Summary by Fiscal Year'!KA24="Pass With Exemption(s)","2026-2027",IF('SELPA Summary by Fiscal Year'!JH24="Pass","2025-2026",IF('SELPA Summary by Fiscal Year'!JH24="Pass With Exemption(s)","2025-2026",IF('SELPA Summary by Fiscal Year'!IO24="Pass","2024-2025",IF('SELPA Summary by Fiscal Year'!IO24="Pass With Exemption(s)","2024-2025",IF('SELPA Summary by Fiscal Year'!HV24="Pass","2023-2024",IF('SELPA Summary by Fiscal Year'!HV24="Pass With Exemption(s)","2023-2024",IF('SELPA Summary by Fiscal Year'!HC24="Pass","2022-2023",IF('SELPA Summary by Fiscal Year'!HC24="Pass With Exemption(s)","2022-2023",IF('SELPA Summary by Fiscal Year'!GJ24="Pass","2021-2022",IF('SELPA Summary by Fiscal Year'!GJ24="Pass With Exemption(s)","2021-2022",IF('SELPA Summary by Fiscal Year'!FQ24="Pass","2020-2021",IF('SELPA Summary by Fiscal Year'!FQ24="Pass With Exemption(s)","2020-2021",IF('SELPA Summary by Fiscal Year'!EX24="Pass","2019-2020",IF('SELPA Summary by Fiscal Year'!EX24="Pass With Exemption(s)","2019-2020",IF('SELPA Summary by Fiscal Year'!EE24="Pass","2018-2019",IF('SELPA Summary by Fiscal Year'!EE24="Pass With Exemption(s)","2018-2019",IF('SELPA Summary by Fiscal Year'!DL24="Pass","2017-2018",IF('SELPA Summary by Fiscal Year'!DL24="Pass With Exemption(s)","2017-2018",IF('SELPA Summary by Fiscal Year'!CS24="Pass","2016-2017",IF('SELPA Summary by Fiscal Year'!CS24="Pass With Exemption(s)","2016-2017",IF('SELPA Summary by Fiscal Year'!BZ24="Pass","2015-2016",IF('SELPA Summary by Fiscal Year'!BZ24="Pass With Exemption(s)","2016-2017",IF('SELPA Summary by Fiscal Year'!BG24="Pass","2014-2015",IF('SELPA Summary by Fiscal Year'!BG24="Pass With Exemption(s)","2014-2015",IF('SELPA Summary by Fiscal Year'!AN24="Pass","2013-2014",IF('SELPA Summary by Fiscal Year'!AN24="Pass With Exemption(s)","2013-2014",IF('SELPA Summary by Fiscal Year'!U24="Pass","2012-2013",IF('SELPA Summary by Fiscal Year'!U24="Pass With Exemption(s)","2012-2013",IF('SELPA Summary by Fiscal Year'!E24="Pass","2011-2012",IF('SELPA Summary by Fiscal Year'!E24="Pass With Exemption(s)","2011-2012",""))))))))))))))))))))))))))))))))</f>
        <v/>
      </c>
      <c r="E24" s="91" t="str">
        <f>IF(D24="","",VLOOKUP(D24,'District T'!$A$10:$X$25,6,FALSE))</f>
        <v/>
      </c>
      <c r="F24" s="90" t="str">
        <f>IF('SELPA Summary by Fiscal Year'!KE24="Pass","2026-2027",IF('SELPA Summary by Fiscal Year'!KE24="Pass With Exemption(s)","2026-2027",IF('SELPA Summary by Fiscal Year'!JL24="Pass","2025-2026",IF('SELPA Summary by Fiscal Year'!JL24="Pass With Exemption(s)","2025-2026",IF('SELPA Summary by Fiscal Year'!IS24="Pass","2024-2025",IF('SELPA Summary by Fiscal Year'!IS24="Pass With Exemption(s)","2024-2025",IF('SELPA Summary by Fiscal Year'!HZ24="Pass","2023-2024",IF('SELPA Summary by Fiscal Year'!HZ24="Pass With Exemption(s)","2023-2024",IF('SELPA Summary by Fiscal Year'!HG24="Pass","2022-2023",IF('SELPA Summary by Fiscal Year'!HG24="Pass With Exemption(s)","2022-2023",IF('SELPA Summary by Fiscal Year'!GN24="Pass","2021-2022",IF('SELPA Summary by Fiscal Year'!GN24="Pass With Exemption(s)","2021-2022",IF('SELPA Summary by Fiscal Year'!FU24="Pass","2020-2021",IF('SELPA Summary by Fiscal Year'!FU24="Pass With Exemption(s)","2020-2021",IF('SELPA Summary by Fiscal Year'!FB24="Pass","2019-2020",IF('SELPA Summary by Fiscal Year'!FB24="Pass With Exemption(s)","2019-2020",IF('SELPA Summary by Fiscal Year'!EI24="Pass","2018-2019",IF('SELPA Summary by Fiscal Year'!EI24="Pass With Exemption(s)","2018-2019",IF('SELPA Summary by Fiscal Year'!DP24="Pass","2017-2018",IF('SELPA Summary by Fiscal Year'!DP24="Pass With Exemption(s)","2017-2018",IF('SELPA Summary by Fiscal Year'!CW24="Pass","2016-2017",IF('SELPA Summary by Fiscal Year'!CW24="Pass With Exemption(s)","2016-2017",IF('SELPA Summary by Fiscal Year'!CD24="Pass","2015-2016",IF('SELPA Summary by Fiscal Year'!CD24="Pass With Exemption(s)","2015-2016",IF('SELPA Summary by Fiscal Year'!BK24="Pass","2014-2015",IF('SELPA Summary by Fiscal Year'!BK24="Pass With Exemption(s)","2014-2015",IF('SELPA Summary by Fiscal Year'!AR24="Pass","2013-2014",IF('SELPA Summary by Fiscal Year'!AR24="Pass With Exemption(s)","2013-2014",IF('SELPA Summary by Fiscal Year'!Y24="Pass","2012-2013",IF('SELPA Summary by Fiscal Year'!Y24="Pass With Exemption(s)","2012-2013",IF('SELPA Summary by Fiscal Year'!H24="Pass","2011-2012",IF('SELPA Summary by Fiscal Year'!H24="Pass With Exemption(s)","2011-2012",""))))))))))))))))))))))))))))))))</f>
        <v/>
      </c>
      <c r="G24" s="91" t="str">
        <f>IF(F24="","",VLOOKUP(F24,'District T'!$A$10:$X$25,15,FALSE))</f>
        <v/>
      </c>
      <c r="H24" s="90" t="str">
        <f>IF('SELPA Summary by Fiscal Year'!KH24="Pass","2026-2027",IF('SELPA Summary by Fiscal Year'!KH24="Pass With Exemption(s)","2026-2027",IF('SELPA Summary by Fiscal Year'!JO24="Pass","2025-2026",IF('SELPA Summary by Fiscal Year'!JO24="Pass With Exemption(s)","2025-2026",IF('SELPA Summary by Fiscal Year'!IV24="Pass","2024-2025",IF('SELPA Summary by Fiscal Year'!IV24="Pass With Exemption(s)","2024-2025",IF('SELPA Summary by Fiscal Year'!IC24="Pass","2023-2024",IF('SELPA Summary by Fiscal Year'!IC24="Pass With Exemption(s)","2023-2024",IF('SELPA Summary by Fiscal Year'!HJ24="Pass","2022-2023",IF('SELPA Summary by Fiscal Year'!HJ24="Pass With Exemption(s)","2022-2023",IF('SELPA Summary by Fiscal Year'!GQ24="Pass","2021-2022",IF('SELPA Summary by Fiscal Year'!GQ24="Pass With Exemption(s)","2021-2022",IF('SELPA Summary by Fiscal Year'!FX24="Pass","2020-2021",IF('SELPA Summary by Fiscal Year'!FX24="Pass With Exemption(s)","2020-2021",IF('SELPA Summary by Fiscal Year'!FE24="Pass","2019-2020",IF('SELPA Summary by Fiscal Year'!FE24="Pass With Exemption(s)","2019-2020",IF('SELPA Summary by Fiscal Year'!EL24="Pass","2018-2019",IF('SELPA Summary by Fiscal Year'!EL24="Pass With Exemption(s)","2018-2019",IF('SELPA Summary by Fiscal Year'!DS24="Pass","2017-2018",IF('SELPA Summary by Fiscal Year'!DS24="Pass With Exemption(s)","2017-2018",IF('SELPA Summary by Fiscal Year'!CZ24="Pass","2016-2017",IF('SELPA Summary by Fiscal Year'!CZ24="Pass With Exemption(s)","2016-2017",IF('SELPA Summary by Fiscal Year'!CG24="Pass","2015-2016",IF('SELPA Summary by Fiscal Year'!CG24="Pass With Exemption(s)","2015-2016",IF('SELPA Summary by Fiscal Year'!BN24="Pass","2014-2015",IF('SELPA Summary by Fiscal Year'!BN24="Pass With Exemption(s)","2014-2015",IF('SELPA Summary by Fiscal Year'!AU24="Pass","2013-2014",IF('SELPA Summary by Fiscal Year'!AU24="Pass With Exemption(s)","2013-2014",IF('SELPA Summary by Fiscal Year'!AB24="Pass","2012-2013",IF('SELPA Summary by Fiscal Year'!AB24="Pass With Exemption(s)","2012-2013",IF('SELPA Summary by Fiscal Year'!J24="Pass","2011-2012",IF('SELPA Summary by Fiscal Year'!J24="Pass With Exemption(s)","2011-2012",""))))))))))))))))))))))))))))))))</f>
        <v/>
      </c>
      <c r="I24" s="91" t="str">
        <f>IF(H24="","",VLOOKUP(H24,'District T'!$A$10:$X$25,16,FALSE))</f>
        <v/>
      </c>
    </row>
    <row r="25" spans="1:9" x14ac:dyDescent="0.3">
      <c r="A25" s="30">
        <f>'District U'!$B$3</f>
        <v>0</v>
      </c>
      <c r="B25" s="90" t="str">
        <f>IF('SELPA Summary by Fiscal Year'!JW25="Pass","2026-2027",IF('SELPA Summary by Fiscal Year'!JW25="Pass With Exemption(s)","2026-2027",IF('SELPA Summary by Fiscal Year'!JD25="Pass","2025-2026",IF('SELPA Summary by Fiscal Year'!JD25="Pass With Exemption(s)","2025-2026",IF('SELPA Summary by Fiscal Year'!IK25="Pass","2024-2025",IF('SELPA Summary by Fiscal Year'!IK25="Pass With Exemption(s)","2024-2025",IF('SELPA Summary by Fiscal Year'!HR25="Pass","2023-2024",IF('SELPA Summary by Fiscal Year'!HR25="Pass With Exemption(s)","2023-2024",IF('SELPA Summary by Fiscal Year'!GY25="Pass","2022-2023",IF('SELPA Summary by Fiscal Year'!GY25="Pass With Exemption(s)","2022-2023",IF('SELPA Summary by Fiscal Year'!GF25="Pass","2021-2022",IF('SELPA Summary by Fiscal Year'!GF25="Pass With Exemption(s)","2021-2022",IF('SELPA Summary by Fiscal Year'!FM25="Pass","2020-2021",IF('SELPA Summary by Fiscal Year'!FM25="Pass With Exemption(s)","2020-2021",IF('SELPA Summary by Fiscal Year'!ET25="Pass","2019-2020",IF('SELPA Summary by Fiscal Year'!ET25="Pass With Exemption(s)","2019-2020",IF('SELPA Summary by Fiscal Year'!EA25="Pass","2018-2019",IF('SELPA Summary by Fiscal Year'!EA25="Pass With Exemption(s)","2018-2019",IF('SELPA Summary by Fiscal Year'!DH25="Pass","2017-2018",IF('SELPA Summary by Fiscal Year'!DH25="Pass With Exemption(s)","2017-2018",IF('SELPA Summary by Fiscal Year'!CO25="Pass","2016-2017",IF('SELPA Summary by Fiscal Year'!CO25="Pass With Exemption(s)","2016-2017",IF('SELPA Summary by Fiscal Year'!BV25="Pass","2015-2016",IF('SELPA Summary by Fiscal Year'!BV25="Pass With Exemption(s)","2015-2016",IF('SELPA Summary by Fiscal Year'!BC25="Pass","2014-2015",IF('SELPA Summary by Fiscal Year'!BC25="Pass With Exemption(s)","2014-2015",IF('SELPA Summary by Fiscal Year'!AJ25="Pass","2013-2014",IF('SELPA Summary by Fiscal Year'!AJ25="Pass With Exemption(s)","2013-2014",IF('SELPA Summary by Fiscal Year'!Q25="Pass","2012-2013",IF('SELPA Summary by Fiscal Year'!Q25="Pass With Exemption(s)","2012-2013",IF('SELPA Summary by Fiscal Year'!C25="Pass","2011-2012",IF('SELPA Summary by Fiscal Year'!C25="Pass With Exemption(s)","2011-2012",""))))))))))))))))))))))))))))))))</f>
        <v/>
      </c>
      <c r="C25" s="91" t="str">
        <f>IF(B25="","",VLOOKUP(B25,'District U'!$A$10:$X$25,4,FALSE))</f>
        <v/>
      </c>
      <c r="D25" s="90" t="str">
        <f>IF('SELPA Summary by Fiscal Year'!KA25="Pass","2026-2027",IF('SELPA Summary by Fiscal Year'!KA25="Pass With Exemption(s)","2026-2027",IF('SELPA Summary by Fiscal Year'!JH25="Pass","2025-2026",IF('SELPA Summary by Fiscal Year'!JH25="Pass With Exemption(s)","2025-2026",IF('SELPA Summary by Fiscal Year'!IO25="Pass","2024-2025",IF('SELPA Summary by Fiscal Year'!IO25="Pass With Exemption(s)","2024-2025",IF('SELPA Summary by Fiscal Year'!HV25="Pass","2023-2024",IF('SELPA Summary by Fiscal Year'!HV25="Pass With Exemption(s)","2023-2024",IF('SELPA Summary by Fiscal Year'!HC25="Pass","2022-2023",IF('SELPA Summary by Fiscal Year'!HC25="Pass With Exemption(s)","2022-2023",IF('SELPA Summary by Fiscal Year'!GJ25="Pass","2021-2022",IF('SELPA Summary by Fiscal Year'!GJ25="Pass With Exemption(s)","2021-2022",IF('SELPA Summary by Fiscal Year'!FQ25="Pass","2020-2021",IF('SELPA Summary by Fiscal Year'!FQ25="Pass With Exemption(s)","2020-2021",IF('SELPA Summary by Fiscal Year'!EX25="Pass","2019-2020",IF('SELPA Summary by Fiscal Year'!EX25="Pass With Exemption(s)","2019-2020",IF('SELPA Summary by Fiscal Year'!EE25="Pass","2018-2019",IF('SELPA Summary by Fiscal Year'!EE25="Pass With Exemption(s)","2018-2019",IF('SELPA Summary by Fiscal Year'!DL25="Pass","2017-2018",IF('SELPA Summary by Fiscal Year'!DL25="Pass With Exemption(s)","2017-2018",IF('SELPA Summary by Fiscal Year'!CS25="Pass","2016-2017",IF('SELPA Summary by Fiscal Year'!CS25="Pass With Exemption(s)","2016-2017",IF('SELPA Summary by Fiscal Year'!BZ25="Pass","2015-2016",IF('SELPA Summary by Fiscal Year'!BZ25="Pass With Exemption(s)","2016-2017",IF('SELPA Summary by Fiscal Year'!BG25="Pass","2014-2015",IF('SELPA Summary by Fiscal Year'!BG25="Pass With Exemption(s)","2014-2015",IF('SELPA Summary by Fiscal Year'!AN25="Pass","2013-2014",IF('SELPA Summary by Fiscal Year'!AN25="Pass With Exemption(s)","2013-2014",IF('SELPA Summary by Fiscal Year'!U25="Pass","2012-2013",IF('SELPA Summary by Fiscal Year'!U25="Pass With Exemption(s)","2012-2013",IF('SELPA Summary by Fiscal Year'!E25="Pass","2011-2012",IF('SELPA Summary by Fiscal Year'!E25="Pass With Exemption(s)","2011-2012",""))))))))))))))))))))))))))))))))</f>
        <v/>
      </c>
      <c r="E25" s="91" t="str">
        <f>IF(D25="","",VLOOKUP(D25,'District U'!$A$10:$X$25,6,FALSE))</f>
        <v/>
      </c>
      <c r="F25" s="90" t="str">
        <f>IF('SELPA Summary by Fiscal Year'!KE25="Pass","2026-2027",IF('SELPA Summary by Fiscal Year'!KE25="Pass With Exemption(s)","2026-2027",IF('SELPA Summary by Fiscal Year'!JL25="Pass","2025-2026",IF('SELPA Summary by Fiscal Year'!JL25="Pass With Exemption(s)","2025-2026",IF('SELPA Summary by Fiscal Year'!IS25="Pass","2024-2025",IF('SELPA Summary by Fiscal Year'!IS25="Pass With Exemption(s)","2024-2025",IF('SELPA Summary by Fiscal Year'!HZ25="Pass","2023-2024",IF('SELPA Summary by Fiscal Year'!HZ25="Pass With Exemption(s)","2023-2024",IF('SELPA Summary by Fiscal Year'!HG25="Pass","2022-2023",IF('SELPA Summary by Fiscal Year'!HG25="Pass With Exemption(s)","2022-2023",IF('SELPA Summary by Fiscal Year'!GN25="Pass","2021-2022",IF('SELPA Summary by Fiscal Year'!GN25="Pass With Exemption(s)","2021-2022",IF('SELPA Summary by Fiscal Year'!FU25="Pass","2020-2021",IF('SELPA Summary by Fiscal Year'!FU25="Pass With Exemption(s)","2020-2021",IF('SELPA Summary by Fiscal Year'!FB25="Pass","2019-2020",IF('SELPA Summary by Fiscal Year'!FB25="Pass With Exemption(s)","2019-2020",IF('SELPA Summary by Fiscal Year'!EI25="Pass","2018-2019",IF('SELPA Summary by Fiscal Year'!EI25="Pass With Exemption(s)","2018-2019",IF('SELPA Summary by Fiscal Year'!DP25="Pass","2017-2018",IF('SELPA Summary by Fiscal Year'!DP25="Pass With Exemption(s)","2017-2018",IF('SELPA Summary by Fiscal Year'!CW25="Pass","2016-2017",IF('SELPA Summary by Fiscal Year'!CW25="Pass With Exemption(s)","2016-2017",IF('SELPA Summary by Fiscal Year'!CD25="Pass","2015-2016",IF('SELPA Summary by Fiscal Year'!CD25="Pass With Exemption(s)","2015-2016",IF('SELPA Summary by Fiscal Year'!BK25="Pass","2014-2015",IF('SELPA Summary by Fiscal Year'!BK25="Pass With Exemption(s)","2014-2015",IF('SELPA Summary by Fiscal Year'!AR25="Pass","2013-2014",IF('SELPA Summary by Fiscal Year'!AR25="Pass With Exemption(s)","2013-2014",IF('SELPA Summary by Fiscal Year'!Y25="Pass","2012-2013",IF('SELPA Summary by Fiscal Year'!Y25="Pass With Exemption(s)","2012-2013",IF('SELPA Summary by Fiscal Year'!H25="Pass","2011-2012",IF('SELPA Summary by Fiscal Year'!H25="Pass With Exemption(s)","2011-2012",""))))))))))))))))))))))))))))))))</f>
        <v/>
      </c>
      <c r="G25" s="91" t="str">
        <f>IF(F25="","",VLOOKUP(F25,'District U'!$A$10:$X$25,15,FALSE))</f>
        <v/>
      </c>
      <c r="H25" s="90" t="str">
        <f>IF('SELPA Summary by Fiscal Year'!KH25="Pass","2026-2027",IF('SELPA Summary by Fiscal Year'!KH25="Pass With Exemption(s)","2026-2027",IF('SELPA Summary by Fiscal Year'!JO25="Pass","2025-2026",IF('SELPA Summary by Fiscal Year'!JO25="Pass With Exemption(s)","2025-2026",IF('SELPA Summary by Fiscal Year'!IV25="Pass","2024-2025",IF('SELPA Summary by Fiscal Year'!IV25="Pass With Exemption(s)","2024-2025",IF('SELPA Summary by Fiscal Year'!IC25="Pass","2023-2024",IF('SELPA Summary by Fiscal Year'!IC25="Pass With Exemption(s)","2023-2024",IF('SELPA Summary by Fiscal Year'!HJ25="Pass","2022-2023",IF('SELPA Summary by Fiscal Year'!HJ25="Pass With Exemption(s)","2022-2023",IF('SELPA Summary by Fiscal Year'!GQ25="Pass","2021-2022",IF('SELPA Summary by Fiscal Year'!GQ25="Pass With Exemption(s)","2021-2022",IF('SELPA Summary by Fiscal Year'!FX25="Pass","2020-2021",IF('SELPA Summary by Fiscal Year'!FX25="Pass With Exemption(s)","2020-2021",IF('SELPA Summary by Fiscal Year'!FE25="Pass","2019-2020",IF('SELPA Summary by Fiscal Year'!FE25="Pass With Exemption(s)","2019-2020",IF('SELPA Summary by Fiscal Year'!EL25="Pass","2018-2019",IF('SELPA Summary by Fiscal Year'!EL25="Pass With Exemption(s)","2018-2019",IF('SELPA Summary by Fiscal Year'!DS25="Pass","2017-2018",IF('SELPA Summary by Fiscal Year'!DS25="Pass With Exemption(s)","2017-2018",IF('SELPA Summary by Fiscal Year'!CZ25="Pass","2016-2017",IF('SELPA Summary by Fiscal Year'!CZ25="Pass With Exemption(s)","2016-2017",IF('SELPA Summary by Fiscal Year'!CG25="Pass","2015-2016",IF('SELPA Summary by Fiscal Year'!CG25="Pass With Exemption(s)","2015-2016",IF('SELPA Summary by Fiscal Year'!BN25="Pass","2014-2015",IF('SELPA Summary by Fiscal Year'!BN25="Pass With Exemption(s)","2014-2015",IF('SELPA Summary by Fiscal Year'!AU25="Pass","2013-2014",IF('SELPA Summary by Fiscal Year'!AU25="Pass With Exemption(s)","2013-2014",IF('SELPA Summary by Fiscal Year'!AB25="Pass","2012-2013",IF('SELPA Summary by Fiscal Year'!AB25="Pass With Exemption(s)","2012-2013",IF('SELPA Summary by Fiscal Year'!J25="Pass","2011-2012",IF('SELPA Summary by Fiscal Year'!J25="Pass With Exemption(s)","2011-2012",""))))))))))))))))))))))))))))))))</f>
        <v/>
      </c>
      <c r="I25" s="91" t="str">
        <f>IF(H25="","",VLOOKUP(H25,'District U'!$A$10:$X$25,16,FALSE))</f>
        <v/>
      </c>
    </row>
    <row r="26" spans="1:9" x14ac:dyDescent="0.3">
      <c r="A26" s="30">
        <f>'District V'!$B$3</f>
        <v>0</v>
      </c>
      <c r="B26" s="90" t="str">
        <f>IF('SELPA Summary by Fiscal Year'!JW26="Pass","2026-2027",IF('SELPA Summary by Fiscal Year'!JW26="Pass With Exemption(s)","2026-2027",IF('SELPA Summary by Fiscal Year'!JD26="Pass","2025-2026",IF('SELPA Summary by Fiscal Year'!JD26="Pass With Exemption(s)","2025-2026",IF('SELPA Summary by Fiscal Year'!IK26="Pass","2024-2025",IF('SELPA Summary by Fiscal Year'!IK26="Pass With Exemption(s)","2024-2025",IF('SELPA Summary by Fiscal Year'!HR26="Pass","2023-2024",IF('SELPA Summary by Fiscal Year'!HR26="Pass With Exemption(s)","2023-2024",IF('SELPA Summary by Fiscal Year'!GY26="Pass","2022-2023",IF('SELPA Summary by Fiscal Year'!GY26="Pass With Exemption(s)","2022-2023",IF('SELPA Summary by Fiscal Year'!GF26="Pass","2021-2022",IF('SELPA Summary by Fiscal Year'!GF26="Pass With Exemption(s)","2021-2022",IF('SELPA Summary by Fiscal Year'!FM26="Pass","2020-2021",IF('SELPA Summary by Fiscal Year'!FM26="Pass With Exemption(s)","2020-2021",IF('SELPA Summary by Fiscal Year'!ET26="Pass","2019-2020",IF('SELPA Summary by Fiscal Year'!ET26="Pass With Exemption(s)","2019-2020",IF('SELPA Summary by Fiscal Year'!EA26="Pass","2018-2019",IF('SELPA Summary by Fiscal Year'!EA26="Pass With Exemption(s)","2018-2019",IF('SELPA Summary by Fiscal Year'!DH26="Pass","2017-2018",IF('SELPA Summary by Fiscal Year'!DH26="Pass With Exemption(s)","2017-2018",IF('SELPA Summary by Fiscal Year'!CO26="Pass","2016-2017",IF('SELPA Summary by Fiscal Year'!CO26="Pass With Exemption(s)","2016-2017",IF('SELPA Summary by Fiscal Year'!BV26="Pass","2015-2016",IF('SELPA Summary by Fiscal Year'!BV26="Pass With Exemption(s)","2015-2016",IF('SELPA Summary by Fiscal Year'!BC26="Pass","2014-2015",IF('SELPA Summary by Fiscal Year'!BC26="Pass With Exemption(s)","2014-2015",IF('SELPA Summary by Fiscal Year'!AJ26="Pass","2013-2014",IF('SELPA Summary by Fiscal Year'!AJ26="Pass With Exemption(s)","2013-2014",IF('SELPA Summary by Fiscal Year'!Q26="Pass","2012-2013",IF('SELPA Summary by Fiscal Year'!Q26="Pass With Exemption(s)","2012-2013",IF('SELPA Summary by Fiscal Year'!C26="Pass","2011-2012",IF('SELPA Summary by Fiscal Year'!C26="Pass With Exemption(s)","2011-2012",""))))))))))))))))))))))))))))))))</f>
        <v/>
      </c>
      <c r="C26" s="91" t="str">
        <f>IF(B26="","",VLOOKUP(B26,'District V'!$A$10:$X$25,4,FALSE))</f>
        <v/>
      </c>
      <c r="D26" s="90" t="str">
        <f>IF('SELPA Summary by Fiscal Year'!KA26="Pass","2026-2027",IF('SELPA Summary by Fiscal Year'!KA26="Pass With Exemption(s)","2026-2027",IF('SELPA Summary by Fiscal Year'!JH26="Pass","2025-2026",IF('SELPA Summary by Fiscal Year'!JH26="Pass With Exemption(s)","2025-2026",IF('SELPA Summary by Fiscal Year'!IO26="Pass","2024-2025",IF('SELPA Summary by Fiscal Year'!IO26="Pass With Exemption(s)","2024-2025",IF('SELPA Summary by Fiscal Year'!HV26="Pass","2023-2024",IF('SELPA Summary by Fiscal Year'!HV26="Pass With Exemption(s)","2023-2024",IF('SELPA Summary by Fiscal Year'!HC26="Pass","2022-2023",IF('SELPA Summary by Fiscal Year'!HC26="Pass With Exemption(s)","2022-2023",IF('SELPA Summary by Fiscal Year'!GJ26="Pass","2021-2022",IF('SELPA Summary by Fiscal Year'!GJ26="Pass With Exemption(s)","2021-2022",IF('SELPA Summary by Fiscal Year'!FQ26="Pass","2020-2021",IF('SELPA Summary by Fiscal Year'!FQ26="Pass With Exemption(s)","2020-2021",IF('SELPA Summary by Fiscal Year'!EX26="Pass","2019-2020",IF('SELPA Summary by Fiscal Year'!EX26="Pass With Exemption(s)","2019-2020",IF('SELPA Summary by Fiscal Year'!EE26="Pass","2018-2019",IF('SELPA Summary by Fiscal Year'!EE26="Pass With Exemption(s)","2018-2019",IF('SELPA Summary by Fiscal Year'!DL26="Pass","2017-2018",IF('SELPA Summary by Fiscal Year'!DL26="Pass With Exemption(s)","2017-2018",IF('SELPA Summary by Fiscal Year'!CS26="Pass","2016-2017",IF('SELPA Summary by Fiscal Year'!CS26="Pass With Exemption(s)","2016-2017",IF('SELPA Summary by Fiscal Year'!BZ26="Pass","2015-2016",IF('SELPA Summary by Fiscal Year'!BZ26="Pass With Exemption(s)","2016-2017",IF('SELPA Summary by Fiscal Year'!BG26="Pass","2014-2015",IF('SELPA Summary by Fiscal Year'!BG26="Pass With Exemption(s)","2014-2015",IF('SELPA Summary by Fiscal Year'!AN26="Pass","2013-2014",IF('SELPA Summary by Fiscal Year'!AN26="Pass With Exemption(s)","2013-2014",IF('SELPA Summary by Fiscal Year'!U26="Pass","2012-2013",IF('SELPA Summary by Fiscal Year'!U26="Pass With Exemption(s)","2012-2013",IF('SELPA Summary by Fiscal Year'!E26="Pass","2011-2012",IF('SELPA Summary by Fiscal Year'!E26="Pass With Exemption(s)","2011-2012",""))))))))))))))))))))))))))))))))</f>
        <v/>
      </c>
      <c r="E26" s="91" t="str">
        <f>IF(D26="","",VLOOKUP(D26,'District V'!$A$10:$X$25,6,FALSE))</f>
        <v/>
      </c>
      <c r="F26" s="90" t="str">
        <f>IF('SELPA Summary by Fiscal Year'!KE26="Pass","2026-2027",IF('SELPA Summary by Fiscal Year'!KE26="Pass With Exemption(s)","2026-2027",IF('SELPA Summary by Fiscal Year'!JL26="Pass","2025-2026",IF('SELPA Summary by Fiscal Year'!JL26="Pass With Exemption(s)","2025-2026",IF('SELPA Summary by Fiscal Year'!IS26="Pass","2024-2025",IF('SELPA Summary by Fiscal Year'!IS26="Pass With Exemption(s)","2024-2025",IF('SELPA Summary by Fiscal Year'!HZ26="Pass","2023-2024",IF('SELPA Summary by Fiscal Year'!HZ26="Pass With Exemption(s)","2023-2024",IF('SELPA Summary by Fiscal Year'!HG26="Pass","2022-2023",IF('SELPA Summary by Fiscal Year'!HG26="Pass With Exemption(s)","2022-2023",IF('SELPA Summary by Fiscal Year'!GN26="Pass","2021-2022",IF('SELPA Summary by Fiscal Year'!GN26="Pass With Exemption(s)","2021-2022",IF('SELPA Summary by Fiscal Year'!FU26="Pass","2020-2021",IF('SELPA Summary by Fiscal Year'!FU26="Pass With Exemption(s)","2020-2021",IF('SELPA Summary by Fiscal Year'!FB26="Pass","2019-2020",IF('SELPA Summary by Fiscal Year'!FB26="Pass With Exemption(s)","2019-2020",IF('SELPA Summary by Fiscal Year'!EI26="Pass","2018-2019",IF('SELPA Summary by Fiscal Year'!EI26="Pass With Exemption(s)","2018-2019",IF('SELPA Summary by Fiscal Year'!DP26="Pass","2017-2018",IF('SELPA Summary by Fiscal Year'!DP26="Pass With Exemption(s)","2017-2018",IF('SELPA Summary by Fiscal Year'!CW26="Pass","2016-2017",IF('SELPA Summary by Fiscal Year'!CW26="Pass With Exemption(s)","2016-2017",IF('SELPA Summary by Fiscal Year'!CD26="Pass","2015-2016",IF('SELPA Summary by Fiscal Year'!CD26="Pass With Exemption(s)","2015-2016",IF('SELPA Summary by Fiscal Year'!BK26="Pass","2014-2015",IF('SELPA Summary by Fiscal Year'!BK26="Pass With Exemption(s)","2014-2015",IF('SELPA Summary by Fiscal Year'!AR26="Pass","2013-2014",IF('SELPA Summary by Fiscal Year'!AR26="Pass With Exemption(s)","2013-2014",IF('SELPA Summary by Fiscal Year'!Y26="Pass","2012-2013",IF('SELPA Summary by Fiscal Year'!Y26="Pass With Exemption(s)","2012-2013",IF('SELPA Summary by Fiscal Year'!H26="Pass","2011-2012",IF('SELPA Summary by Fiscal Year'!H26="Pass With Exemption(s)","2011-2012",""))))))))))))))))))))))))))))))))</f>
        <v/>
      </c>
      <c r="G26" s="91" t="str">
        <f>IF(F26="","",VLOOKUP(F26,'District V'!$A$10:$X$25,15,FALSE))</f>
        <v/>
      </c>
      <c r="H26" s="90" t="str">
        <f>IF('SELPA Summary by Fiscal Year'!KH26="Pass","2026-2027",IF('SELPA Summary by Fiscal Year'!KH26="Pass With Exemption(s)","2026-2027",IF('SELPA Summary by Fiscal Year'!JO26="Pass","2025-2026",IF('SELPA Summary by Fiscal Year'!JO26="Pass With Exemption(s)","2025-2026",IF('SELPA Summary by Fiscal Year'!IV26="Pass","2024-2025",IF('SELPA Summary by Fiscal Year'!IV26="Pass With Exemption(s)","2024-2025",IF('SELPA Summary by Fiscal Year'!IC26="Pass","2023-2024",IF('SELPA Summary by Fiscal Year'!IC26="Pass With Exemption(s)","2023-2024",IF('SELPA Summary by Fiscal Year'!HJ26="Pass","2022-2023",IF('SELPA Summary by Fiscal Year'!HJ26="Pass With Exemption(s)","2022-2023",IF('SELPA Summary by Fiscal Year'!GQ26="Pass","2021-2022",IF('SELPA Summary by Fiscal Year'!GQ26="Pass With Exemption(s)","2021-2022",IF('SELPA Summary by Fiscal Year'!FX26="Pass","2020-2021",IF('SELPA Summary by Fiscal Year'!FX26="Pass With Exemption(s)","2020-2021",IF('SELPA Summary by Fiscal Year'!FE26="Pass","2019-2020",IF('SELPA Summary by Fiscal Year'!FE26="Pass With Exemption(s)","2019-2020",IF('SELPA Summary by Fiscal Year'!EL26="Pass","2018-2019",IF('SELPA Summary by Fiscal Year'!EL26="Pass With Exemption(s)","2018-2019",IF('SELPA Summary by Fiscal Year'!DS26="Pass","2017-2018",IF('SELPA Summary by Fiscal Year'!DS26="Pass With Exemption(s)","2017-2018",IF('SELPA Summary by Fiscal Year'!CZ26="Pass","2016-2017",IF('SELPA Summary by Fiscal Year'!CZ26="Pass With Exemption(s)","2016-2017",IF('SELPA Summary by Fiscal Year'!CG26="Pass","2015-2016",IF('SELPA Summary by Fiscal Year'!CG26="Pass With Exemption(s)","2015-2016",IF('SELPA Summary by Fiscal Year'!BN26="Pass","2014-2015",IF('SELPA Summary by Fiscal Year'!BN26="Pass With Exemption(s)","2014-2015",IF('SELPA Summary by Fiscal Year'!AU26="Pass","2013-2014",IF('SELPA Summary by Fiscal Year'!AU26="Pass With Exemption(s)","2013-2014",IF('SELPA Summary by Fiscal Year'!AB26="Pass","2012-2013",IF('SELPA Summary by Fiscal Year'!AB26="Pass With Exemption(s)","2012-2013",IF('SELPA Summary by Fiscal Year'!J26="Pass","2011-2012",IF('SELPA Summary by Fiscal Year'!J26="Pass With Exemption(s)","2011-2012",""))))))))))))))))))))))))))))))))</f>
        <v/>
      </c>
      <c r="I26" s="91" t="str">
        <f>IF(H26="","",VLOOKUP(H26,'District V'!$A$10:$X$25,16,FALSE))</f>
        <v/>
      </c>
    </row>
    <row r="27" spans="1:9" x14ac:dyDescent="0.3">
      <c r="A27" s="30">
        <f>'District W'!$B$3</f>
        <v>0</v>
      </c>
      <c r="B27" s="90" t="str">
        <f>IF('SELPA Summary by Fiscal Year'!JW27="Pass","2026-2027",IF('SELPA Summary by Fiscal Year'!JW27="Pass With Exemption(s)","2026-2027",IF('SELPA Summary by Fiscal Year'!JD27="Pass","2025-2026",IF('SELPA Summary by Fiscal Year'!JD27="Pass With Exemption(s)","2025-2026",IF('SELPA Summary by Fiscal Year'!IK27="Pass","2024-2025",IF('SELPA Summary by Fiscal Year'!IK27="Pass With Exemption(s)","2024-2025",IF('SELPA Summary by Fiscal Year'!HR27="Pass","2023-2024",IF('SELPA Summary by Fiscal Year'!HR27="Pass With Exemption(s)","2023-2024",IF('SELPA Summary by Fiscal Year'!GY27="Pass","2022-2023",IF('SELPA Summary by Fiscal Year'!GY27="Pass With Exemption(s)","2022-2023",IF('SELPA Summary by Fiscal Year'!GF27="Pass","2021-2022",IF('SELPA Summary by Fiscal Year'!GF27="Pass With Exemption(s)","2021-2022",IF('SELPA Summary by Fiscal Year'!FM27="Pass","2020-2021",IF('SELPA Summary by Fiscal Year'!FM27="Pass With Exemption(s)","2020-2021",IF('SELPA Summary by Fiscal Year'!ET27="Pass","2019-2020",IF('SELPA Summary by Fiscal Year'!ET27="Pass With Exemption(s)","2019-2020",IF('SELPA Summary by Fiscal Year'!EA27="Pass","2018-2019",IF('SELPA Summary by Fiscal Year'!EA27="Pass With Exemption(s)","2018-2019",IF('SELPA Summary by Fiscal Year'!DH27="Pass","2017-2018",IF('SELPA Summary by Fiscal Year'!DH27="Pass With Exemption(s)","2017-2018",IF('SELPA Summary by Fiscal Year'!CO27="Pass","2016-2017",IF('SELPA Summary by Fiscal Year'!CO27="Pass With Exemption(s)","2016-2017",IF('SELPA Summary by Fiscal Year'!BV27="Pass","2015-2016",IF('SELPA Summary by Fiscal Year'!BV27="Pass With Exemption(s)","2015-2016",IF('SELPA Summary by Fiscal Year'!BC27="Pass","2014-2015",IF('SELPA Summary by Fiscal Year'!BC27="Pass With Exemption(s)","2014-2015",IF('SELPA Summary by Fiscal Year'!AJ27="Pass","2013-2014",IF('SELPA Summary by Fiscal Year'!AJ27="Pass With Exemption(s)","2013-2014",IF('SELPA Summary by Fiscal Year'!Q27="Pass","2012-2013",IF('SELPA Summary by Fiscal Year'!Q27="Pass With Exemption(s)","2012-2013",IF('SELPA Summary by Fiscal Year'!C27="Pass","2011-2012",IF('SELPA Summary by Fiscal Year'!C27="Pass With Exemption(s)","2011-2012",""))))))))))))))))))))))))))))))))</f>
        <v/>
      </c>
      <c r="C27" s="91" t="str">
        <f>IF(B27="","",VLOOKUP(B27,'District W'!$A$10:$X$25,4,FALSE))</f>
        <v/>
      </c>
      <c r="D27" s="90" t="str">
        <f>IF('SELPA Summary by Fiscal Year'!KA27="Pass","2026-2027",IF('SELPA Summary by Fiscal Year'!KA27="Pass With Exemption(s)","2026-2027",IF('SELPA Summary by Fiscal Year'!JH27="Pass","2025-2026",IF('SELPA Summary by Fiscal Year'!JH27="Pass With Exemption(s)","2025-2026",IF('SELPA Summary by Fiscal Year'!IO27="Pass","2024-2025",IF('SELPA Summary by Fiscal Year'!IO27="Pass With Exemption(s)","2024-2025",IF('SELPA Summary by Fiscal Year'!HV27="Pass","2023-2024",IF('SELPA Summary by Fiscal Year'!HV27="Pass With Exemption(s)","2023-2024",IF('SELPA Summary by Fiscal Year'!HC27="Pass","2022-2023",IF('SELPA Summary by Fiscal Year'!HC27="Pass With Exemption(s)","2022-2023",IF('SELPA Summary by Fiscal Year'!GJ27="Pass","2021-2022",IF('SELPA Summary by Fiscal Year'!GJ27="Pass With Exemption(s)","2021-2022",IF('SELPA Summary by Fiscal Year'!FQ27="Pass","2020-2021",IF('SELPA Summary by Fiscal Year'!FQ27="Pass With Exemption(s)","2020-2021",IF('SELPA Summary by Fiscal Year'!EX27="Pass","2019-2020",IF('SELPA Summary by Fiscal Year'!EX27="Pass With Exemption(s)","2019-2020",IF('SELPA Summary by Fiscal Year'!EE27="Pass","2018-2019",IF('SELPA Summary by Fiscal Year'!EE27="Pass With Exemption(s)","2018-2019",IF('SELPA Summary by Fiscal Year'!DL27="Pass","2017-2018",IF('SELPA Summary by Fiscal Year'!DL27="Pass With Exemption(s)","2017-2018",IF('SELPA Summary by Fiscal Year'!CS27="Pass","2016-2017",IF('SELPA Summary by Fiscal Year'!CS27="Pass With Exemption(s)","2016-2017",IF('SELPA Summary by Fiscal Year'!BZ27="Pass","2015-2016",IF('SELPA Summary by Fiscal Year'!BZ27="Pass With Exemption(s)","2016-2017",IF('SELPA Summary by Fiscal Year'!BG27="Pass","2014-2015",IF('SELPA Summary by Fiscal Year'!BG27="Pass With Exemption(s)","2014-2015",IF('SELPA Summary by Fiscal Year'!AN27="Pass","2013-2014",IF('SELPA Summary by Fiscal Year'!AN27="Pass With Exemption(s)","2013-2014",IF('SELPA Summary by Fiscal Year'!U27="Pass","2012-2013",IF('SELPA Summary by Fiscal Year'!U27="Pass With Exemption(s)","2012-2013",IF('SELPA Summary by Fiscal Year'!E27="Pass","2011-2012",IF('SELPA Summary by Fiscal Year'!E27="Pass With Exemption(s)","2011-2012",""))))))))))))))))))))))))))))))))</f>
        <v/>
      </c>
      <c r="E27" s="91" t="str">
        <f>IF(D27="","",VLOOKUP(D27,'District W'!$A$10:$X$25,6,FALSE))</f>
        <v/>
      </c>
      <c r="F27" s="90" t="str">
        <f>IF('SELPA Summary by Fiscal Year'!KE27="Pass","2026-2027",IF('SELPA Summary by Fiscal Year'!KE27="Pass With Exemption(s)","2026-2027",IF('SELPA Summary by Fiscal Year'!JL27="Pass","2025-2026",IF('SELPA Summary by Fiscal Year'!JL27="Pass With Exemption(s)","2025-2026",IF('SELPA Summary by Fiscal Year'!IS27="Pass","2024-2025",IF('SELPA Summary by Fiscal Year'!IS27="Pass With Exemption(s)","2024-2025",IF('SELPA Summary by Fiscal Year'!HZ27="Pass","2023-2024",IF('SELPA Summary by Fiscal Year'!HZ27="Pass With Exemption(s)","2023-2024",IF('SELPA Summary by Fiscal Year'!HG27="Pass","2022-2023",IF('SELPA Summary by Fiscal Year'!HG27="Pass With Exemption(s)","2022-2023",IF('SELPA Summary by Fiscal Year'!GN27="Pass","2021-2022",IF('SELPA Summary by Fiscal Year'!GN27="Pass With Exemption(s)","2021-2022",IF('SELPA Summary by Fiscal Year'!FU27="Pass","2020-2021",IF('SELPA Summary by Fiscal Year'!FU27="Pass With Exemption(s)","2020-2021",IF('SELPA Summary by Fiscal Year'!FB27="Pass","2019-2020",IF('SELPA Summary by Fiscal Year'!FB27="Pass With Exemption(s)","2019-2020",IF('SELPA Summary by Fiscal Year'!EI27="Pass","2018-2019",IF('SELPA Summary by Fiscal Year'!EI27="Pass With Exemption(s)","2018-2019",IF('SELPA Summary by Fiscal Year'!DP27="Pass","2017-2018",IF('SELPA Summary by Fiscal Year'!DP27="Pass With Exemption(s)","2017-2018",IF('SELPA Summary by Fiscal Year'!CW27="Pass","2016-2017",IF('SELPA Summary by Fiscal Year'!CW27="Pass With Exemption(s)","2016-2017",IF('SELPA Summary by Fiscal Year'!CD27="Pass","2015-2016",IF('SELPA Summary by Fiscal Year'!CD27="Pass With Exemption(s)","2015-2016",IF('SELPA Summary by Fiscal Year'!BK27="Pass","2014-2015",IF('SELPA Summary by Fiscal Year'!BK27="Pass With Exemption(s)","2014-2015",IF('SELPA Summary by Fiscal Year'!AR27="Pass","2013-2014",IF('SELPA Summary by Fiscal Year'!AR27="Pass With Exemption(s)","2013-2014",IF('SELPA Summary by Fiscal Year'!Y27="Pass","2012-2013",IF('SELPA Summary by Fiscal Year'!Y27="Pass With Exemption(s)","2012-2013",IF('SELPA Summary by Fiscal Year'!H27="Pass","2011-2012",IF('SELPA Summary by Fiscal Year'!H27="Pass With Exemption(s)","2011-2012",""))))))))))))))))))))))))))))))))</f>
        <v/>
      </c>
      <c r="G27" s="91" t="str">
        <f>IF(F27="","",VLOOKUP(F27,'District W'!$A$10:$X$25,15,FALSE))</f>
        <v/>
      </c>
      <c r="H27" s="90" t="str">
        <f>IF('SELPA Summary by Fiscal Year'!KH27="Pass","2026-2027",IF('SELPA Summary by Fiscal Year'!KH27="Pass With Exemption(s)","2026-2027",IF('SELPA Summary by Fiscal Year'!JO27="Pass","2025-2026",IF('SELPA Summary by Fiscal Year'!JO27="Pass With Exemption(s)","2025-2026",IF('SELPA Summary by Fiscal Year'!IV27="Pass","2024-2025",IF('SELPA Summary by Fiscal Year'!IV27="Pass With Exemption(s)","2024-2025",IF('SELPA Summary by Fiscal Year'!IC27="Pass","2023-2024",IF('SELPA Summary by Fiscal Year'!IC27="Pass With Exemption(s)","2023-2024",IF('SELPA Summary by Fiscal Year'!HJ27="Pass","2022-2023",IF('SELPA Summary by Fiscal Year'!HJ27="Pass With Exemption(s)","2022-2023",IF('SELPA Summary by Fiscal Year'!GQ27="Pass","2021-2022",IF('SELPA Summary by Fiscal Year'!GQ27="Pass With Exemption(s)","2021-2022",IF('SELPA Summary by Fiscal Year'!FX27="Pass","2020-2021",IF('SELPA Summary by Fiscal Year'!FX27="Pass With Exemption(s)","2020-2021",IF('SELPA Summary by Fiscal Year'!FE27="Pass","2019-2020",IF('SELPA Summary by Fiscal Year'!FE27="Pass With Exemption(s)","2019-2020",IF('SELPA Summary by Fiscal Year'!EL27="Pass","2018-2019",IF('SELPA Summary by Fiscal Year'!EL27="Pass With Exemption(s)","2018-2019",IF('SELPA Summary by Fiscal Year'!DS27="Pass","2017-2018",IF('SELPA Summary by Fiscal Year'!DS27="Pass With Exemption(s)","2017-2018",IF('SELPA Summary by Fiscal Year'!CZ27="Pass","2016-2017",IF('SELPA Summary by Fiscal Year'!CZ27="Pass With Exemption(s)","2016-2017",IF('SELPA Summary by Fiscal Year'!CG27="Pass","2015-2016",IF('SELPA Summary by Fiscal Year'!CG27="Pass With Exemption(s)","2015-2016",IF('SELPA Summary by Fiscal Year'!BN27="Pass","2014-2015",IF('SELPA Summary by Fiscal Year'!BN27="Pass With Exemption(s)","2014-2015",IF('SELPA Summary by Fiscal Year'!AU27="Pass","2013-2014",IF('SELPA Summary by Fiscal Year'!AU27="Pass With Exemption(s)","2013-2014",IF('SELPA Summary by Fiscal Year'!AB27="Pass","2012-2013",IF('SELPA Summary by Fiscal Year'!AB27="Pass With Exemption(s)","2012-2013",IF('SELPA Summary by Fiscal Year'!J27="Pass","2011-2012",IF('SELPA Summary by Fiscal Year'!J27="Pass With Exemption(s)","2011-2012",""))))))))))))))))))))))))))))))))</f>
        <v/>
      </c>
      <c r="I27" s="91" t="str">
        <f>IF(H27="","",VLOOKUP(H27,'District W'!$A$10:$X$25,16,FALSE))</f>
        <v/>
      </c>
    </row>
    <row r="28" spans="1:9" x14ac:dyDescent="0.3">
      <c r="A28" s="30">
        <f>'District X'!$B$3</f>
        <v>0</v>
      </c>
      <c r="B28" s="90" t="str">
        <f>IF('SELPA Summary by Fiscal Year'!JW28="Pass","2026-2027",IF('SELPA Summary by Fiscal Year'!JW28="Pass With Exemption(s)","2026-2027",IF('SELPA Summary by Fiscal Year'!JD28="Pass","2025-2026",IF('SELPA Summary by Fiscal Year'!JD28="Pass With Exemption(s)","2025-2026",IF('SELPA Summary by Fiscal Year'!IK28="Pass","2024-2025",IF('SELPA Summary by Fiscal Year'!IK28="Pass With Exemption(s)","2024-2025",IF('SELPA Summary by Fiscal Year'!HR28="Pass","2023-2024",IF('SELPA Summary by Fiscal Year'!HR28="Pass With Exemption(s)","2023-2024",IF('SELPA Summary by Fiscal Year'!GY28="Pass","2022-2023",IF('SELPA Summary by Fiscal Year'!GY28="Pass With Exemption(s)","2022-2023",IF('SELPA Summary by Fiscal Year'!GF28="Pass","2021-2022",IF('SELPA Summary by Fiscal Year'!GF28="Pass With Exemption(s)","2021-2022",IF('SELPA Summary by Fiscal Year'!FM28="Pass","2020-2021",IF('SELPA Summary by Fiscal Year'!FM28="Pass With Exemption(s)","2020-2021",IF('SELPA Summary by Fiscal Year'!ET28="Pass","2019-2020",IF('SELPA Summary by Fiscal Year'!ET28="Pass With Exemption(s)","2019-2020",IF('SELPA Summary by Fiscal Year'!EA28="Pass","2018-2019",IF('SELPA Summary by Fiscal Year'!EA28="Pass With Exemption(s)","2018-2019",IF('SELPA Summary by Fiscal Year'!DH28="Pass","2017-2018",IF('SELPA Summary by Fiscal Year'!DH28="Pass With Exemption(s)","2017-2018",IF('SELPA Summary by Fiscal Year'!CO28="Pass","2016-2017",IF('SELPA Summary by Fiscal Year'!CO28="Pass With Exemption(s)","2016-2017",IF('SELPA Summary by Fiscal Year'!BV28="Pass","2015-2016",IF('SELPA Summary by Fiscal Year'!BV28="Pass With Exemption(s)","2015-2016",IF('SELPA Summary by Fiscal Year'!BC28="Pass","2014-2015",IF('SELPA Summary by Fiscal Year'!BC28="Pass With Exemption(s)","2014-2015",IF('SELPA Summary by Fiscal Year'!AJ28="Pass","2013-2014",IF('SELPA Summary by Fiscal Year'!AJ28="Pass With Exemption(s)","2013-2014",IF('SELPA Summary by Fiscal Year'!Q28="Pass","2012-2013",IF('SELPA Summary by Fiscal Year'!Q28="Pass With Exemption(s)","2012-2013",IF('SELPA Summary by Fiscal Year'!C28="Pass","2011-2012",IF('SELPA Summary by Fiscal Year'!C28="Pass With Exemption(s)","2011-2012",""))))))))))))))))))))))))))))))))</f>
        <v/>
      </c>
      <c r="C28" s="91" t="str">
        <f>IF(B28="","",VLOOKUP(B28,'District X'!$A$10:$X$25,4,FALSE))</f>
        <v/>
      </c>
      <c r="D28" s="90" t="str">
        <f>IF('SELPA Summary by Fiscal Year'!KA28="Pass","2026-2027",IF('SELPA Summary by Fiscal Year'!KA28="Pass With Exemption(s)","2026-2027",IF('SELPA Summary by Fiscal Year'!JH28="Pass","2025-2026",IF('SELPA Summary by Fiscal Year'!JH28="Pass With Exemption(s)","2025-2026",IF('SELPA Summary by Fiscal Year'!IO28="Pass","2024-2025",IF('SELPA Summary by Fiscal Year'!IO28="Pass With Exemption(s)","2024-2025",IF('SELPA Summary by Fiscal Year'!HV28="Pass","2023-2024",IF('SELPA Summary by Fiscal Year'!HV28="Pass With Exemption(s)","2023-2024",IF('SELPA Summary by Fiscal Year'!HC28="Pass","2022-2023",IF('SELPA Summary by Fiscal Year'!HC28="Pass With Exemption(s)","2022-2023",IF('SELPA Summary by Fiscal Year'!GJ28="Pass","2021-2022",IF('SELPA Summary by Fiscal Year'!GJ28="Pass With Exemption(s)","2021-2022",IF('SELPA Summary by Fiscal Year'!FQ28="Pass","2020-2021",IF('SELPA Summary by Fiscal Year'!FQ28="Pass With Exemption(s)","2020-2021",IF('SELPA Summary by Fiscal Year'!EX28="Pass","2019-2020",IF('SELPA Summary by Fiscal Year'!EX28="Pass With Exemption(s)","2019-2020",IF('SELPA Summary by Fiscal Year'!EE28="Pass","2018-2019",IF('SELPA Summary by Fiscal Year'!EE28="Pass With Exemption(s)","2018-2019",IF('SELPA Summary by Fiscal Year'!DL28="Pass","2017-2018",IF('SELPA Summary by Fiscal Year'!DL28="Pass With Exemption(s)","2017-2018",IF('SELPA Summary by Fiscal Year'!CS28="Pass","2016-2017",IF('SELPA Summary by Fiscal Year'!CS28="Pass With Exemption(s)","2016-2017",IF('SELPA Summary by Fiscal Year'!BZ28="Pass","2015-2016",IF('SELPA Summary by Fiscal Year'!BZ28="Pass With Exemption(s)","2016-2017",IF('SELPA Summary by Fiscal Year'!BG28="Pass","2014-2015",IF('SELPA Summary by Fiscal Year'!BG28="Pass With Exemption(s)","2014-2015",IF('SELPA Summary by Fiscal Year'!AN28="Pass","2013-2014",IF('SELPA Summary by Fiscal Year'!AN28="Pass With Exemption(s)","2013-2014",IF('SELPA Summary by Fiscal Year'!U28="Pass","2012-2013",IF('SELPA Summary by Fiscal Year'!U28="Pass With Exemption(s)","2012-2013",IF('SELPA Summary by Fiscal Year'!E28="Pass","2011-2012",IF('SELPA Summary by Fiscal Year'!E28="Pass With Exemption(s)","2011-2012",""))))))))))))))))))))))))))))))))</f>
        <v/>
      </c>
      <c r="E28" s="91" t="str">
        <f>IF(D28="","",VLOOKUP(D28,'District X'!$A$10:$X$25,6,FALSE))</f>
        <v/>
      </c>
      <c r="F28" s="90" t="str">
        <f>IF('SELPA Summary by Fiscal Year'!KE28="Pass","2026-2027",IF('SELPA Summary by Fiscal Year'!KE28="Pass With Exemption(s)","2026-2027",IF('SELPA Summary by Fiscal Year'!JL28="Pass","2025-2026",IF('SELPA Summary by Fiscal Year'!JL28="Pass With Exemption(s)","2025-2026",IF('SELPA Summary by Fiscal Year'!IS28="Pass","2024-2025",IF('SELPA Summary by Fiscal Year'!IS28="Pass With Exemption(s)","2024-2025",IF('SELPA Summary by Fiscal Year'!HZ28="Pass","2023-2024",IF('SELPA Summary by Fiscal Year'!HZ28="Pass With Exemption(s)","2023-2024",IF('SELPA Summary by Fiscal Year'!HG28="Pass","2022-2023",IF('SELPA Summary by Fiscal Year'!HG28="Pass With Exemption(s)","2022-2023",IF('SELPA Summary by Fiscal Year'!GN28="Pass","2021-2022",IF('SELPA Summary by Fiscal Year'!GN28="Pass With Exemption(s)","2021-2022",IF('SELPA Summary by Fiscal Year'!FU28="Pass","2020-2021",IF('SELPA Summary by Fiscal Year'!FU28="Pass With Exemption(s)","2020-2021",IF('SELPA Summary by Fiscal Year'!FB28="Pass","2019-2020",IF('SELPA Summary by Fiscal Year'!FB28="Pass With Exemption(s)","2019-2020",IF('SELPA Summary by Fiscal Year'!EI28="Pass","2018-2019",IF('SELPA Summary by Fiscal Year'!EI28="Pass With Exemption(s)","2018-2019",IF('SELPA Summary by Fiscal Year'!DP28="Pass","2017-2018",IF('SELPA Summary by Fiscal Year'!DP28="Pass With Exemption(s)","2017-2018",IF('SELPA Summary by Fiscal Year'!CW28="Pass","2016-2017",IF('SELPA Summary by Fiscal Year'!CW28="Pass With Exemption(s)","2016-2017",IF('SELPA Summary by Fiscal Year'!CD28="Pass","2015-2016",IF('SELPA Summary by Fiscal Year'!CD28="Pass With Exemption(s)","2015-2016",IF('SELPA Summary by Fiscal Year'!BK28="Pass","2014-2015",IF('SELPA Summary by Fiscal Year'!BK28="Pass With Exemption(s)","2014-2015",IF('SELPA Summary by Fiscal Year'!AR28="Pass","2013-2014",IF('SELPA Summary by Fiscal Year'!AR28="Pass With Exemption(s)","2013-2014",IF('SELPA Summary by Fiscal Year'!Y28="Pass","2012-2013",IF('SELPA Summary by Fiscal Year'!Y28="Pass With Exemption(s)","2012-2013",IF('SELPA Summary by Fiscal Year'!H28="Pass","2011-2012",IF('SELPA Summary by Fiscal Year'!H28="Pass With Exemption(s)","2011-2012",""))))))))))))))))))))))))))))))))</f>
        <v/>
      </c>
      <c r="G28" s="91" t="str">
        <f>IF(F28="","",VLOOKUP(F28,'District X'!$A$10:$X$25,15,FALSE))</f>
        <v/>
      </c>
      <c r="H28" s="90" t="str">
        <f>IF('SELPA Summary by Fiscal Year'!KH28="Pass","2026-2027",IF('SELPA Summary by Fiscal Year'!KH28="Pass With Exemption(s)","2026-2027",IF('SELPA Summary by Fiscal Year'!JO28="Pass","2025-2026",IF('SELPA Summary by Fiscal Year'!JO28="Pass With Exemption(s)","2025-2026",IF('SELPA Summary by Fiscal Year'!IV28="Pass","2024-2025",IF('SELPA Summary by Fiscal Year'!IV28="Pass With Exemption(s)","2024-2025",IF('SELPA Summary by Fiscal Year'!IC28="Pass","2023-2024",IF('SELPA Summary by Fiscal Year'!IC28="Pass With Exemption(s)","2023-2024",IF('SELPA Summary by Fiscal Year'!HJ28="Pass","2022-2023",IF('SELPA Summary by Fiscal Year'!HJ28="Pass With Exemption(s)","2022-2023",IF('SELPA Summary by Fiscal Year'!GQ28="Pass","2021-2022",IF('SELPA Summary by Fiscal Year'!GQ28="Pass With Exemption(s)","2021-2022",IF('SELPA Summary by Fiscal Year'!FX28="Pass","2020-2021",IF('SELPA Summary by Fiscal Year'!FX28="Pass With Exemption(s)","2020-2021",IF('SELPA Summary by Fiscal Year'!FE28="Pass","2019-2020",IF('SELPA Summary by Fiscal Year'!FE28="Pass With Exemption(s)","2019-2020",IF('SELPA Summary by Fiscal Year'!EL28="Pass","2018-2019",IF('SELPA Summary by Fiscal Year'!EL28="Pass With Exemption(s)","2018-2019",IF('SELPA Summary by Fiscal Year'!DS28="Pass","2017-2018",IF('SELPA Summary by Fiscal Year'!DS28="Pass With Exemption(s)","2017-2018",IF('SELPA Summary by Fiscal Year'!CZ28="Pass","2016-2017",IF('SELPA Summary by Fiscal Year'!CZ28="Pass With Exemption(s)","2016-2017",IF('SELPA Summary by Fiscal Year'!CG28="Pass","2015-2016",IF('SELPA Summary by Fiscal Year'!CG28="Pass With Exemption(s)","2015-2016",IF('SELPA Summary by Fiscal Year'!BN28="Pass","2014-2015",IF('SELPA Summary by Fiscal Year'!BN28="Pass With Exemption(s)","2014-2015",IF('SELPA Summary by Fiscal Year'!AU28="Pass","2013-2014",IF('SELPA Summary by Fiscal Year'!AU28="Pass With Exemption(s)","2013-2014",IF('SELPA Summary by Fiscal Year'!AB28="Pass","2012-2013",IF('SELPA Summary by Fiscal Year'!AB28="Pass With Exemption(s)","2012-2013",IF('SELPA Summary by Fiscal Year'!J28="Pass","2011-2012",IF('SELPA Summary by Fiscal Year'!J28="Pass With Exemption(s)","2011-2012",""))))))))))))))))))))))))))))))))</f>
        <v/>
      </c>
      <c r="I28" s="91" t="str">
        <f>IF(H28="","",VLOOKUP(H28,'District X'!$A$10:$X$25,16,FALSE))</f>
        <v/>
      </c>
    </row>
    <row r="29" spans="1:9" x14ac:dyDescent="0.3">
      <c r="A29" s="30">
        <f>'District Y'!$B$3</f>
        <v>0</v>
      </c>
      <c r="B29" s="90" t="str">
        <f>IF('SELPA Summary by Fiscal Year'!JW29="Pass","2026-2027",IF('SELPA Summary by Fiscal Year'!JW29="Pass With Exemption(s)","2026-2027",IF('SELPA Summary by Fiscal Year'!JD29="Pass","2025-2026",IF('SELPA Summary by Fiscal Year'!JD29="Pass With Exemption(s)","2025-2026",IF('SELPA Summary by Fiscal Year'!IK29="Pass","2024-2025",IF('SELPA Summary by Fiscal Year'!IK29="Pass With Exemption(s)","2024-2025",IF('SELPA Summary by Fiscal Year'!HR29="Pass","2023-2024",IF('SELPA Summary by Fiscal Year'!HR29="Pass With Exemption(s)","2023-2024",IF('SELPA Summary by Fiscal Year'!GY29="Pass","2022-2023",IF('SELPA Summary by Fiscal Year'!GY29="Pass With Exemption(s)","2022-2023",IF('SELPA Summary by Fiscal Year'!GF29="Pass","2021-2022",IF('SELPA Summary by Fiscal Year'!GF29="Pass With Exemption(s)","2021-2022",IF('SELPA Summary by Fiscal Year'!FM29="Pass","2020-2021",IF('SELPA Summary by Fiscal Year'!FM29="Pass With Exemption(s)","2020-2021",IF('SELPA Summary by Fiscal Year'!ET29="Pass","2019-2020",IF('SELPA Summary by Fiscal Year'!ET29="Pass With Exemption(s)","2019-2020",IF('SELPA Summary by Fiscal Year'!EA29="Pass","2018-2019",IF('SELPA Summary by Fiscal Year'!EA29="Pass With Exemption(s)","2018-2019",IF('SELPA Summary by Fiscal Year'!DH29="Pass","2017-2018",IF('SELPA Summary by Fiscal Year'!DH29="Pass With Exemption(s)","2017-2018",IF('SELPA Summary by Fiscal Year'!CO29="Pass","2016-2017",IF('SELPA Summary by Fiscal Year'!CO29="Pass With Exemption(s)","2016-2017",IF('SELPA Summary by Fiscal Year'!BV29="Pass","2015-2016",IF('SELPA Summary by Fiscal Year'!BV29="Pass With Exemption(s)","2015-2016",IF('SELPA Summary by Fiscal Year'!BC29="Pass","2014-2015",IF('SELPA Summary by Fiscal Year'!BC29="Pass With Exemption(s)","2014-2015",IF('SELPA Summary by Fiscal Year'!AJ29="Pass","2013-2014",IF('SELPA Summary by Fiscal Year'!AJ29="Pass With Exemption(s)","2013-2014",IF('SELPA Summary by Fiscal Year'!Q29="Pass","2012-2013",IF('SELPA Summary by Fiscal Year'!Q29="Pass With Exemption(s)","2012-2013",IF('SELPA Summary by Fiscal Year'!C29="Pass","2011-2012",IF('SELPA Summary by Fiscal Year'!C29="Pass With Exemption(s)","2011-2012",""))))))))))))))))))))))))))))))))</f>
        <v/>
      </c>
      <c r="C29" s="91" t="str">
        <f>IF(B29="","",VLOOKUP(B29,'District Y'!$A$10:$X$25,4,FALSE))</f>
        <v/>
      </c>
      <c r="D29" s="90" t="str">
        <f>IF('SELPA Summary by Fiscal Year'!KA29="Pass","2026-2027",IF('SELPA Summary by Fiscal Year'!KA29="Pass With Exemption(s)","2026-2027",IF('SELPA Summary by Fiscal Year'!JH29="Pass","2025-2026",IF('SELPA Summary by Fiscal Year'!JH29="Pass With Exemption(s)","2025-2026",IF('SELPA Summary by Fiscal Year'!IO29="Pass","2024-2025",IF('SELPA Summary by Fiscal Year'!IO29="Pass With Exemption(s)","2024-2025",IF('SELPA Summary by Fiscal Year'!HV29="Pass","2023-2024",IF('SELPA Summary by Fiscal Year'!HV29="Pass With Exemption(s)","2023-2024",IF('SELPA Summary by Fiscal Year'!HC29="Pass","2022-2023",IF('SELPA Summary by Fiscal Year'!HC29="Pass With Exemption(s)","2022-2023",IF('SELPA Summary by Fiscal Year'!GJ29="Pass","2021-2022",IF('SELPA Summary by Fiscal Year'!GJ29="Pass With Exemption(s)","2021-2022",IF('SELPA Summary by Fiscal Year'!FQ29="Pass","2020-2021",IF('SELPA Summary by Fiscal Year'!FQ29="Pass With Exemption(s)","2020-2021",IF('SELPA Summary by Fiscal Year'!EX29="Pass","2019-2020",IF('SELPA Summary by Fiscal Year'!EX29="Pass With Exemption(s)","2019-2020",IF('SELPA Summary by Fiscal Year'!EE29="Pass","2018-2019",IF('SELPA Summary by Fiscal Year'!EE29="Pass With Exemption(s)","2018-2019",IF('SELPA Summary by Fiscal Year'!DL29="Pass","2017-2018",IF('SELPA Summary by Fiscal Year'!DL29="Pass With Exemption(s)","2017-2018",IF('SELPA Summary by Fiscal Year'!CS29="Pass","2016-2017",IF('SELPA Summary by Fiscal Year'!CS29="Pass With Exemption(s)","2016-2017",IF('SELPA Summary by Fiscal Year'!BZ29="Pass","2015-2016",IF('SELPA Summary by Fiscal Year'!BZ29="Pass With Exemption(s)","2016-2017",IF('SELPA Summary by Fiscal Year'!BG29="Pass","2014-2015",IF('SELPA Summary by Fiscal Year'!BG29="Pass With Exemption(s)","2014-2015",IF('SELPA Summary by Fiscal Year'!AN29="Pass","2013-2014",IF('SELPA Summary by Fiscal Year'!AN29="Pass With Exemption(s)","2013-2014",IF('SELPA Summary by Fiscal Year'!U29="Pass","2012-2013",IF('SELPA Summary by Fiscal Year'!U29="Pass With Exemption(s)","2012-2013",IF('SELPA Summary by Fiscal Year'!E29="Pass","2011-2012",IF('SELPA Summary by Fiscal Year'!E29="Pass With Exemption(s)","2011-2012",""))))))))))))))))))))))))))))))))</f>
        <v/>
      </c>
      <c r="E29" s="91" t="str">
        <f>IF(D29="","",VLOOKUP(D29,'District Y'!$A$10:$X$25,6,FALSE))</f>
        <v/>
      </c>
      <c r="F29" s="90" t="str">
        <f>IF('SELPA Summary by Fiscal Year'!KE29="Pass","2026-2027",IF('SELPA Summary by Fiscal Year'!KE29="Pass With Exemption(s)","2026-2027",IF('SELPA Summary by Fiscal Year'!JL29="Pass","2025-2026",IF('SELPA Summary by Fiscal Year'!JL29="Pass With Exemption(s)","2025-2026",IF('SELPA Summary by Fiscal Year'!IS29="Pass","2024-2025",IF('SELPA Summary by Fiscal Year'!IS29="Pass With Exemption(s)","2024-2025",IF('SELPA Summary by Fiscal Year'!HZ29="Pass","2023-2024",IF('SELPA Summary by Fiscal Year'!HZ29="Pass With Exemption(s)","2023-2024",IF('SELPA Summary by Fiscal Year'!HG29="Pass","2022-2023",IF('SELPA Summary by Fiscal Year'!HG29="Pass With Exemption(s)","2022-2023",IF('SELPA Summary by Fiscal Year'!GN29="Pass","2021-2022",IF('SELPA Summary by Fiscal Year'!GN29="Pass With Exemption(s)","2021-2022",IF('SELPA Summary by Fiscal Year'!FU29="Pass","2020-2021",IF('SELPA Summary by Fiscal Year'!FU29="Pass With Exemption(s)","2020-2021",IF('SELPA Summary by Fiscal Year'!FB29="Pass","2019-2020",IF('SELPA Summary by Fiscal Year'!FB29="Pass With Exemption(s)","2019-2020",IF('SELPA Summary by Fiscal Year'!EI29="Pass","2018-2019",IF('SELPA Summary by Fiscal Year'!EI29="Pass With Exemption(s)","2018-2019",IF('SELPA Summary by Fiscal Year'!DP29="Pass","2017-2018",IF('SELPA Summary by Fiscal Year'!DP29="Pass With Exemption(s)","2017-2018",IF('SELPA Summary by Fiscal Year'!CW29="Pass","2016-2017",IF('SELPA Summary by Fiscal Year'!CW29="Pass With Exemption(s)","2016-2017",IF('SELPA Summary by Fiscal Year'!CD29="Pass","2015-2016",IF('SELPA Summary by Fiscal Year'!CD29="Pass With Exemption(s)","2015-2016",IF('SELPA Summary by Fiscal Year'!BK29="Pass","2014-2015",IF('SELPA Summary by Fiscal Year'!BK29="Pass With Exemption(s)","2014-2015",IF('SELPA Summary by Fiscal Year'!AR29="Pass","2013-2014",IF('SELPA Summary by Fiscal Year'!AR29="Pass With Exemption(s)","2013-2014",IF('SELPA Summary by Fiscal Year'!Y29="Pass","2012-2013",IF('SELPA Summary by Fiscal Year'!Y29="Pass With Exemption(s)","2012-2013",IF('SELPA Summary by Fiscal Year'!H29="Pass","2011-2012",IF('SELPA Summary by Fiscal Year'!H29="Pass With Exemption(s)","2011-2012",""))))))))))))))))))))))))))))))))</f>
        <v/>
      </c>
      <c r="G29" s="91" t="str">
        <f>IF(F29="","",VLOOKUP(F29,'District Y'!$A$10:$X$25,15,FALSE))</f>
        <v/>
      </c>
      <c r="H29" s="90" t="str">
        <f>IF('SELPA Summary by Fiscal Year'!KH29="Pass","2026-2027",IF('SELPA Summary by Fiscal Year'!KH29="Pass With Exemption(s)","2026-2027",IF('SELPA Summary by Fiscal Year'!JO29="Pass","2025-2026",IF('SELPA Summary by Fiscal Year'!JO29="Pass With Exemption(s)","2025-2026",IF('SELPA Summary by Fiscal Year'!IV29="Pass","2024-2025",IF('SELPA Summary by Fiscal Year'!IV29="Pass With Exemption(s)","2024-2025",IF('SELPA Summary by Fiscal Year'!IC29="Pass","2023-2024",IF('SELPA Summary by Fiscal Year'!IC29="Pass With Exemption(s)","2023-2024",IF('SELPA Summary by Fiscal Year'!HJ29="Pass","2022-2023",IF('SELPA Summary by Fiscal Year'!HJ29="Pass With Exemption(s)","2022-2023",IF('SELPA Summary by Fiscal Year'!GQ29="Pass","2021-2022",IF('SELPA Summary by Fiscal Year'!GQ29="Pass With Exemption(s)","2021-2022",IF('SELPA Summary by Fiscal Year'!FX29="Pass","2020-2021",IF('SELPA Summary by Fiscal Year'!FX29="Pass With Exemption(s)","2020-2021",IF('SELPA Summary by Fiscal Year'!FE29="Pass","2019-2020",IF('SELPA Summary by Fiscal Year'!FE29="Pass With Exemption(s)","2019-2020",IF('SELPA Summary by Fiscal Year'!EL29="Pass","2018-2019",IF('SELPA Summary by Fiscal Year'!EL29="Pass With Exemption(s)","2018-2019",IF('SELPA Summary by Fiscal Year'!DS29="Pass","2017-2018",IF('SELPA Summary by Fiscal Year'!DS29="Pass With Exemption(s)","2017-2018",IF('SELPA Summary by Fiscal Year'!CZ29="Pass","2016-2017",IF('SELPA Summary by Fiscal Year'!CZ29="Pass With Exemption(s)","2016-2017",IF('SELPA Summary by Fiscal Year'!CG29="Pass","2015-2016",IF('SELPA Summary by Fiscal Year'!CG29="Pass With Exemption(s)","2015-2016",IF('SELPA Summary by Fiscal Year'!BN29="Pass","2014-2015",IF('SELPA Summary by Fiscal Year'!BN29="Pass With Exemption(s)","2014-2015",IF('SELPA Summary by Fiscal Year'!AU29="Pass","2013-2014",IF('SELPA Summary by Fiscal Year'!AU29="Pass With Exemption(s)","2013-2014",IF('SELPA Summary by Fiscal Year'!AB29="Pass","2012-2013",IF('SELPA Summary by Fiscal Year'!AB29="Pass With Exemption(s)","2012-2013",IF('SELPA Summary by Fiscal Year'!J29="Pass","2011-2012",IF('SELPA Summary by Fiscal Year'!J29="Pass With Exemption(s)","2011-2012",""))))))))))))))))))))))))))))))))</f>
        <v/>
      </c>
      <c r="I29" s="91" t="str">
        <f>IF(H29="","",VLOOKUP(H29,'District Y'!$A$10:$X$25,16,FALSE))</f>
        <v/>
      </c>
    </row>
    <row r="30" spans="1:9" x14ac:dyDescent="0.3">
      <c r="A30" s="30">
        <f>'District Z'!$B$3</f>
        <v>0</v>
      </c>
      <c r="B30" s="90" t="str">
        <f>IF('SELPA Summary by Fiscal Year'!JW30="Pass","2026-2027",IF('SELPA Summary by Fiscal Year'!JW30="Pass With Exemption(s)","2026-2027",IF('SELPA Summary by Fiscal Year'!JD30="Pass","2025-2026",IF('SELPA Summary by Fiscal Year'!JD30="Pass With Exemption(s)","2025-2026",IF('SELPA Summary by Fiscal Year'!IK30="Pass","2024-2025",IF('SELPA Summary by Fiscal Year'!IK30="Pass With Exemption(s)","2024-2025",IF('SELPA Summary by Fiscal Year'!HR30="Pass","2023-2024",IF('SELPA Summary by Fiscal Year'!HR30="Pass With Exemption(s)","2023-2024",IF('SELPA Summary by Fiscal Year'!GY30="Pass","2022-2023",IF('SELPA Summary by Fiscal Year'!GY30="Pass With Exemption(s)","2022-2023",IF('SELPA Summary by Fiscal Year'!GF30="Pass","2021-2022",IF('SELPA Summary by Fiscal Year'!GF30="Pass With Exemption(s)","2021-2022",IF('SELPA Summary by Fiscal Year'!FM30="Pass","2020-2021",IF('SELPA Summary by Fiscal Year'!FM30="Pass With Exemption(s)","2020-2021",IF('SELPA Summary by Fiscal Year'!ET30="Pass","2019-2020",IF('SELPA Summary by Fiscal Year'!ET30="Pass With Exemption(s)","2019-2020",IF('SELPA Summary by Fiscal Year'!EA30="Pass","2018-2019",IF('SELPA Summary by Fiscal Year'!EA30="Pass With Exemption(s)","2018-2019",IF('SELPA Summary by Fiscal Year'!DH30="Pass","2017-2018",IF('SELPA Summary by Fiscal Year'!DH30="Pass With Exemption(s)","2017-2018",IF('SELPA Summary by Fiscal Year'!CO30="Pass","2016-2017",IF('SELPA Summary by Fiscal Year'!CO30="Pass With Exemption(s)","2016-2017",IF('SELPA Summary by Fiscal Year'!BV30="Pass","2015-2016",IF('SELPA Summary by Fiscal Year'!BV30="Pass With Exemption(s)","2015-2016",IF('SELPA Summary by Fiscal Year'!BC30="Pass","2014-2015",IF('SELPA Summary by Fiscal Year'!BC30="Pass With Exemption(s)","2014-2015",IF('SELPA Summary by Fiscal Year'!AJ30="Pass","2013-2014",IF('SELPA Summary by Fiscal Year'!AJ30="Pass With Exemption(s)","2013-2014",IF('SELPA Summary by Fiscal Year'!Q30="Pass","2012-2013",IF('SELPA Summary by Fiscal Year'!Q30="Pass With Exemption(s)","2012-2013",IF('SELPA Summary by Fiscal Year'!C30="Pass","2011-2012",IF('SELPA Summary by Fiscal Year'!C30="Pass With Exemption(s)","2011-2012",""))))))))))))))))))))))))))))))))</f>
        <v/>
      </c>
      <c r="C30" s="91" t="str">
        <f>IF(B30="","",VLOOKUP(B30,'District Z'!$A$10:$X$25,4,FALSE))</f>
        <v/>
      </c>
      <c r="D30" s="90" t="str">
        <f>IF('SELPA Summary by Fiscal Year'!KA30="Pass","2026-2027",IF('SELPA Summary by Fiscal Year'!KA30="Pass With Exemption(s)","2026-2027",IF('SELPA Summary by Fiscal Year'!JH30="Pass","2025-2026",IF('SELPA Summary by Fiscal Year'!JH30="Pass With Exemption(s)","2025-2026",IF('SELPA Summary by Fiscal Year'!IO30="Pass","2024-2025",IF('SELPA Summary by Fiscal Year'!IO30="Pass With Exemption(s)","2024-2025",IF('SELPA Summary by Fiscal Year'!HV30="Pass","2023-2024",IF('SELPA Summary by Fiscal Year'!HV30="Pass With Exemption(s)","2023-2024",IF('SELPA Summary by Fiscal Year'!HC30="Pass","2022-2023",IF('SELPA Summary by Fiscal Year'!HC30="Pass With Exemption(s)","2022-2023",IF('SELPA Summary by Fiscal Year'!GJ30="Pass","2021-2022",IF('SELPA Summary by Fiscal Year'!GJ30="Pass With Exemption(s)","2021-2022",IF('SELPA Summary by Fiscal Year'!FQ30="Pass","2020-2021",IF('SELPA Summary by Fiscal Year'!FQ30="Pass With Exemption(s)","2020-2021",IF('SELPA Summary by Fiscal Year'!EX30="Pass","2019-2020",IF('SELPA Summary by Fiscal Year'!EX30="Pass With Exemption(s)","2019-2020",IF('SELPA Summary by Fiscal Year'!EE30="Pass","2018-2019",IF('SELPA Summary by Fiscal Year'!EE30="Pass With Exemption(s)","2018-2019",IF('SELPA Summary by Fiscal Year'!DL30="Pass","2017-2018",IF('SELPA Summary by Fiscal Year'!DL30="Pass With Exemption(s)","2017-2018",IF('SELPA Summary by Fiscal Year'!CS30="Pass","2016-2017",IF('SELPA Summary by Fiscal Year'!CS30="Pass With Exemption(s)","2016-2017",IF('SELPA Summary by Fiscal Year'!BZ30="Pass","2015-2016",IF('SELPA Summary by Fiscal Year'!BZ30="Pass With Exemption(s)","2016-2017",IF('SELPA Summary by Fiscal Year'!BG30="Pass","2014-2015",IF('SELPA Summary by Fiscal Year'!BG30="Pass With Exemption(s)","2014-2015",IF('SELPA Summary by Fiscal Year'!AN30="Pass","2013-2014",IF('SELPA Summary by Fiscal Year'!AN30="Pass With Exemption(s)","2013-2014",IF('SELPA Summary by Fiscal Year'!U30="Pass","2012-2013",IF('SELPA Summary by Fiscal Year'!U30="Pass With Exemption(s)","2012-2013",IF('SELPA Summary by Fiscal Year'!E30="Pass","2011-2012",IF('SELPA Summary by Fiscal Year'!E30="Pass With Exemption(s)","2011-2012",""))))))))))))))))))))))))))))))))</f>
        <v/>
      </c>
      <c r="E30" s="91" t="str">
        <f>IF(D30="","",VLOOKUP(D30,'District Z'!$A$10:$X$25,6,FALSE))</f>
        <v/>
      </c>
      <c r="F30" s="90" t="str">
        <f>IF('SELPA Summary by Fiscal Year'!KE30="Pass","2026-2027",IF('SELPA Summary by Fiscal Year'!KE30="Pass With Exemption(s)","2026-2027",IF('SELPA Summary by Fiscal Year'!JL30="Pass","2025-2026",IF('SELPA Summary by Fiscal Year'!JL30="Pass With Exemption(s)","2025-2026",IF('SELPA Summary by Fiscal Year'!IS30="Pass","2024-2025",IF('SELPA Summary by Fiscal Year'!IS30="Pass With Exemption(s)","2024-2025",IF('SELPA Summary by Fiscal Year'!HZ30="Pass","2023-2024",IF('SELPA Summary by Fiscal Year'!HZ30="Pass With Exemption(s)","2023-2024",IF('SELPA Summary by Fiscal Year'!HG30="Pass","2022-2023",IF('SELPA Summary by Fiscal Year'!HG30="Pass With Exemption(s)","2022-2023",IF('SELPA Summary by Fiscal Year'!GN30="Pass","2021-2022",IF('SELPA Summary by Fiscal Year'!GN30="Pass With Exemption(s)","2021-2022",IF('SELPA Summary by Fiscal Year'!FU30="Pass","2020-2021",IF('SELPA Summary by Fiscal Year'!FU30="Pass With Exemption(s)","2020-2021",IF('SELPA Summary by Fiscal Year'!FB30="Pass","2019-2020",IF('SELPA Summary by Fiscal Year'!FB30="Pass With Exemption(s)","2019-2020",IF('SELPA Summary by Fiscal Year'!EI30="Pass","2018-2019",IF('SELPA Summary by Fiscal Year'!EI30="Pass With Exemption(s)","2018-2019",IF('SELPA Summary by Fiscal Year'!DP30="Pass","2017-2018",IF('SELPA Summary by Fiscal Year'!DP30="Pass With Exemption(s)","2017-2018",IF('SELPA Summary by Fiscal Year'!CW30="Pass","2016-2017",IF('SELPA Summary by Fiscal Year'!CW30="Pass With Exemption(s)","2016-2017",IF('SELPA Summary by Fiscal Year'!CD30="Pass","2015-2016",IF('SELPA Summary by Fiscal Year'!CD30="Pass With Exemption(s)","2015-2016",IF('SELPA Summary by Fiscal Year'!BK30="Pass","2014-2015",IF('SELPA Summary by Fiscal Year'!BK30="Pass With Exemption(s)","2014-2015",IF('SELPA Summary by Fiscal Year'!AR30="Pass","2013-2014",IF('SELPA Summary by Fiscal Year'!AR30="Pass With Exemption(s)","2013-2014",IF('SELPA Summary by Fiscal Year'!Y30="Pass","2012-2013",IF('SELPA Summary by Fiscal Year'!Y30="Pass With Exemption(s)","2012-2013",IF('SELPA Summary by Fiscal Year'!H30="Pass","2011-2012",IF('SELPA Summary by Fiscal Year'!H30="Pass With Exemption(s)","2011-2012",""))))))))))))))))))))))))))))))))</f>
        <v/>
      </c>
      <c r="G30" s="91" t="str">
        <f>IF(F30="","",VLOOKUP(F30,'District Z'!$A$10:$X$25,15,FALSE))</f>
        <v/>
      </c>
      <c r="H30" s="90" t="str">
        <f>IF('SELPA Summary by Fiscal Year'!KH30="Pass","2026-2027",IF('SELPA Summary by Fiscal Year'!KH30="Pass With Exemption(s)","2026-2027",IF('SELPA Summary by Fiscal Year'!JO30="Pass","2025-2026",IF('SELPA Summary by Fiscal Year'!JO30="Pass With Exemption(s)","2025-2026",IF('SELPA Summary by Fiscal Year'!IV30="Pass","2024-2025",IF('SELPA Summary by Fiscal Year'!IV30="Pass With Exemption(s)","2024-2025",IF('SELPA Summary by Fiscal Year'!IC30="Pass","2023-2024",IF('SELPA Summary by Fiscal Year'!IC30="Pass With Exemption(s)","2023-2024",IF('SELPA Summary by Fiscal Year'!HJ30="Pass","2022-2023",IF('SELPA Summary by Fiscal Year'!HJ30="Pass With Exemption(s)","2022-2023",IF('SELPA Summary by Fiscal Year'!GQ30="Pass","2021-2022",IF('SELPA Summary by Fiscal Year'!GQ30="Pass With Exemption(s)","2021-2022",IF('SELPA Summary by Fiscal Year'!FX30="Pass","2020-2021",IF('SELPA Summary by Fiscal Year'!FX30="Pass With Exemption(s)","2020-2021",IF('SELPA Summary by Fiscal Year'!FE30="Pass","2019-2020",IF('SELPA Summary by Fiscal Year'!FE30="Pass With Exemption(s)","2019-2020",IF('SELPA Summary by Fiscal Year'!EL30="Pass","2018-2019",IF('SELPA Summary by Fiscal Year'!EL30="Pass With Exemption(s)","2018-2019",IF('SELPA Summary by Fiscal Year'!DS30="Pass","2017-2018",IF('SELPA Summary by Fiscal Year'!DS30="Pass With Exemption(s)","2017-2018",IF('SELPA Summary by Fiscal Year'!CZ30="Pass","2016-2017",IF('SELPA Summary by Fiscal Year'!CZ30="Pass With Exemption(s)","2016-2017",IF('SELPA Summary by Fiscal Year'!CG30="Pass","2015-2016",IF('SELPA Summary by Fiscal Year'!CG30="Pass With Exemption(s)","2015-2016",IF('SELPA Summary by Fiscal Year'!BN30="Pass","2014-2015",IF('SELPA Summary by Fiscal Year'!BN30="Pass With Exemption(s)","2014-2015",IF('SELPA Summary by Fiscal Year'!AU30="Pass","2013-2014",IF('SELPA Summary by Fiscal Year'!AU30="Pass With Exemption(s)","2013-2014",IF('SELPA Summary by Fiscal Year'!AB30="Pass","2012-2013",IF('SELPA Summary by Fiscal Year'!AB30="Pass With Exemption(s)","2012-2013",IF('SELPA Summary by Fiscal Year'!J30="Pass","2011-2012",IF('SELPA Summary by Fiscal Year'!J30="Pass With Exemption(s)","2011-2012",""))))))))))))))))))))))))))))))))</f>
        <v/>
      </c>
      <c r="I30" s="91" t="str">
        <f>IF(H30="","",VLOOKUP(H30,'District Z'!$A$10:$X$25,16,FALSE))</f>
        <v/>
      </c>
    </row>
    <row r="31" spans="1:9" x14ac:dyDescent="0.3">
      <c r="A31" s="30">
        <f>'District AA'!$B$3</f>
        <v>0</v>
      </c>
      <c r="B31" s="90" t="str">
        <f>IF('SELPA Summary by Fiscal Year'!JW31="Pass","2026-2027",IF('SELPA Summary by Fiscal Year'!JW31="Pass With Exemption(s)","2026-2027",IF('SELPA Summary by Fiscal Year'!JD31="Pass","2025-2026",IF('SELPA Summary by Fiscal Year'!JD31="Pass With Exemption(s)","2025-2026",IF('SELPA Summary by Fiscal Year'!IK31="Pass","2024-2025",IF('SELPA Summary by Fiscal Year'!IK31="Pass With Exemption(s)","2024-2025",IF('SELPA Summary by Fiscal Year'!HR31="Pass","2023-2024",IF('SELPA Summary by Fiscal Year'!HR31="Pass With Exemption(s)","2023-2024",IF('SELPA Summary by Fiscal Year'!GY31="Pass","2022-2023",IF('SELPA Summary by Fiscal Year'!GY31="Pass With Exemption(s)","2022-2023",IF('SELPA Summary by Fiscal Year'!GF31="Pass","2021-2022",IF('SELPA Summary by Fiscal Year'!GF31="Pass With Exemption(s)","2021-2022",IF('SELPA Summary by Fiscal Year'!FM31="Pass","2020-2021",IF('SELPA Summary by Fiscal Year'!FM31="Pass With Exemption(s)","2020-2021",IF('SELPA Summary by Fiscal Year'!ET31="Pass","2019-2020",IF('SELPA Summary by Fiscal Year'!ET31="Pass With Exemption(s)","2019-2020",IF('SELPA Summary by Fiscal Year'!EA31="Pass","2018-2019",IF('SELPA Summary by Fiscal Year'!EA31="Pass With Exemption(s)","2018-2019",IF('SELPA Summary by Fiscal Year'!DH31="Pass","2017-2018",IF('SELPA Summary by Fiscal Year'!DH31="Pass With Exemption(s)","2017-2018",IF('SELPA Summary by Fiscal Year'!CO31="Pass","2016-2017",IF('SELPA Summary by Fiscal Year'!CO31="Pass With Exemption(s)","2016-2017",IF('SELPA Summary by Fiscal Year'!BV31="Pass","2015-2016",IF('SELPA Summary by Fiscal Year'!BV31="Pass With Exemption(s)","2015-2016",IF('SELPA Summary by Fiscal Year'!BC31="Pass","2014-2015",IF('SELPA Summary by Fiscal Year'!BC31="Pass With Exemption(s)","2014-2015",IF('SELPA Summary by Fiscal Year'!AJ31="Pass","2013-2014",IF('SELPA Summary by Fiscal Year'!AJ31="Pass With Exemption(s)","2013-2014",IF('SELPA Summary by Fiscal Year'!Q31="Pass","2012-2013",IF('SELPA Summary by Fiscal Year'!Q31="Pass With Exemption(s)","2012-2013",IF('SELPA Summary by Fiscal Year'!C31="Pass","2011-2012",IF('SELPA Summary by Fiscal Year'!C31="Pass With Exemption(s)","2011-2012",""))))))))))))))))))))))))))))))))</f>
        <v/>
      </c>
      <c r="C31" s="91" t="str">
        <f>IF(B31="","",VLOOKUP(B31,'District AA'!$A$10:$X$25,4,FALSE))</f>
        <v/>
      </c>
      <c r="D31" s="90" t="str">
        <f>IF('SELPA Summary by Fiscal Year'!KA31="Pass","2026-2027",IF('SELPA Summary by Fiscal Year'!KA31="Pass With Exemption(s)","2026-2027",IF('SELPA Summary by Fiscal Year'!JH31="Pass","2025-2026",IF('SELPA Summary by Fiscal Year'!JH31="Pass With Exemption(s)","2025-2026",IF('SELPA Summary by Fiscal Year'!IO31="Pass","2024-2025",IF('SELPA Summary by Fiscal Year'!IO31="Pass With Exemption(s)","2024-2025",IF('SELPA Summary by Fiscal Year'!HV31="Pass","2023-2024",IF('SELPA Summary by Fiscal Year'!HV31="Pass With Exemption(s)","2023-2024",IF('SELPA Summary by Fiscal Year'!HC31="Pass","2022-2023",IF('SELPA Summary by Fiscal Year'!HC31="Pass With Exemption(s)","2022-2023",IF('SELPA Summary by Fiscal Year'!GJ31="Pass","2021-2022",IF('SELPA Summary by Fiscal Year'!GJ31="Pass With Exemption(s)","2021-2022",IF('SELPA Summary by Fiscal Year'!FQ31="Pass","2020-2021",IF('SELPA Summary by Fiscal Year'!FQ31="Pass With Exemption(s)","2020-2021",IF('SELPA Summary by Fiscal Year'!EX31="Pass","2019-2020",IF('SELPA Summary by Fiscal Year'!EX31="Pass With Exemption(s)","2019-2020",IF('SELPA Summary by Fiscal Year'!EE31="Pass","2018-2019",IF('SELPA Summary by Fiscal Year'!EE31="Pass With Exemption(s)","2018-2019",IF('SELPA Summary by Fiscal Year'!DL31="Pass","2017-2018",IF('SELPA Summary by Fiscal Year'!DL31="Pass With Exemption(s)","2017-2018",IF('SELPA Summary by Fiscal Year'!CS31="Pass","2016-2017",IF('SELPA Summary by Fiscal Year'!CS31="Pass With Exemption(s)","2016-2017",IF('SELPA Summary by Fiscal Year'!BZ31="Pass","2015-2016",IF('SELPA Summary by Fiscal Year'!BZ31="Pass With Exemption(s)","2016-2017",IF('SELPA Summary by Fiscal Year'!BG31="Pass","2014-2015",IF('SELPA Summary by Fiscal Year'!BG31="Pass With Exemption(s)","2014-2015",IF('SELPA Summary by Fiscal Year'!AN31="Pass","2013-2014",IF('SELPA Summary by Fiscal Year'!AN31="Pass With Exemption(s)","2013-2014",IF('SELPA Summary by Fiscal Year'!U31="Pass","2012-2013",IF('SELPA Summary by Fiscal Year'!U31="Pass With Exemption(s)","2012-2013",IF('SELPA Summary by Fiscal Year'!E31="Pass","2011-2012",IF('SELPA Summary by Fiscal Year'!E31="Pass With Exemption(s)","2011-2012",""))))))))))))))))))))))))))))))))</f>
        <v/>
      </c>
      <c r="E31" s="91" t="str">
        <f>IF(D31="","",VLOOKUP(D31,'District AA'!$A$10:$X$25,6,FALSE))</f>
        <v/>
      </c>
      <c r="F31" s="90" t="str">
        <f>IF('SELPA Summary by Fiscal Year'!KE31="Pass","2026-2027",IF('SELPA Summary by Fiscal Year'!KE31="Pass With Exemption(s)","2026-2027",IF('SELPA Summary by Fiscal Year'!JL31="Pass","2025-2026",IF('SELPA Summary by Fiscal Year'!JL31="Pass With Exemption(s)","2025-2026",IF('SELPA Summary by Fiscal Year'!IS31="Pass","2024-2025",IF('SELPA Summary by Fiscal Year'!IS31="Pass With Exemption(s)","2024-2025",IF('SELPA Summary by Fiscal Year'!HZ31="Pass","2023-2024",IF('SELPA Summary by Fiscal Year'!HZ31="Pass With Exemption(s)","2023-2024",IF('SELPA Summary by Fiscal Year'!HG31="Pass","2022-2023",IF('SELPA Summary by Fiscal Year'!HG31="Pass With Exemption(s)","2022-2023",IF('SELPA Summary by Fiscal Year'!GN31="Pass","2021-2022",IF('SELPA Summary by Fiscal Year'!GN31="Pass With Exemption(s)","2021-2022",IF('SELPA Summary by Fiscal Year'!FU31="Pass","2020-2021",IF('SELPA Summary by Fiscal Year'!FU31="Pass With Exemption(s)","2020-2021",IF('SELPA Summary by Fiscal Year'!FB31="Pass","2019-2020",IF('SELPA Summary by Fiscal Year'!FB31="Pass With Exemption(s)","2019-2020",IF('SELPA Summary by Fiscal Year'!EI31="Pass","2018-2019",IF('SELPA Summary by Fiscal Year'!EI31="Pass With Exemption(s)","2018-2019",IF('SELPA Summary by Fiscal Year'!DP31="Pass","2017-2018",IF('SELPA Summary by Fiscal Year'!DP31="Pass With Exemption(s)","2017-2018",IF('SELPA Summary by Fiscal Year'!CW31="Pass","2016-2017",IF('SELPA Summary by Fiscal Year'!CW31="Pass With Exemption(s)","2016-2017",IF('SELPA Summary by Fiscal Year'!CD31="Pass","2015-2016",IF('SELPA Summary by Fiscal Year'!CD31="Pass With Exemption(s)","2015-2016",IF('SELPA Summary by Fiscal Year'!BK31="Pass","2014-2015",IF('SELPA Summary by Fiscal Year'!BK31="Pass With Exemption(s)","2014-2015",IF('SELPA Summary by Fiscal Year'!AR31="Pass","2013-2014",IF('SELPA Summary by Fiscal Year'!AR31="Pass With Exemption(s)","2013-2014",IF('SELPA Summary by Fiscal Year'!Y31="Pass","2012-2013",IF('SELPA Summary by Fiscal Year'!Y31="Pass With Exemption(s)","2012-2013",IF('SELPA Summary by Fiscal Year'!H31="Pass","2011-2012",IF('SELPA Summary by Fiscal Year'!H31="Pass With Exemption(s)","2011-2012",""))))))))))))))))))))))))))))))))</f>
        <v/>
      </c>
      <c r="G31" s="91" t="str">
        <f>IF(F31="","",VLOOKUP(F31,'District AA'!$A$10:$X$25,15,FALSE))</f>
        <v/>
      </c>
      <c r="H31" s="90" t="str">
        <f>IF('SELPA Summary by Fiscal Year'!KH31="Pass","2026-2027",IF('SELPA Summary by Fiscal Year'!KH31="Pass With Exemption(s)","2026-2027",IF('SELPA Summary by Fiscal Year'!JO31="Pass","2025-2026",IF('SELPA Summary by Fiscal Year'!JO31="Pass With Exemption(s)","2025-2026",IF('SELPA Summary by Fiscal Year'!IV31="Pass","2024-2025",IF('SELPA Summary by Fiscal Year'!IV31="Pass With Exemption(s)","2024-2025",IF('SELPA Summary by Fiscal Year'!IC31="Pass","2023-2024",IF('SELPA Summary by Fiscal Year'!IC31="Pass With Exemption(s)","2023-2024",IF('SELPA Summary by Fiscal Year'!HJ31="Pass","2022-2023",IF('SELPA Summary by Fiscal Year'!HJ31="Pass With Exemption(s)","2022-2023",IF('SELPA Summary by Fiscal Year'!GQ31="Pass","2021-2022",IF('SELPA Summary by Fiscal Year'!GQ31="Pass With Exemption(s)","2021-2022",IF('SELPA Summary by Fiscal Year'!FX31="Pass","2020-2021",IF('SELPA Summary by Fiscal Year'!FX31="Pass With Exemption(s)","2020-2021",IF('SELPA Summary by Fiscal Year'!FE31="Pass","2019-2020",IF('SELPA Summary by Fiscal Year'!FE31="Pass With Exemption(s)","2019-2020",IF('SELPA Summary by Fiscal Year'!EL31="Pass","2018-2019",IF('SELPA Summary by Fiscal Year'!EL31="Pass With Exemption(s)","2018-2019",IF('SELPA Summary by Fiscal Year'!DS31="Pass","2017-2018",IF('SELPA Summary by Fiscal Year'!DS31="Pass With Exemption(s)","2017-2018",IF('SELPA Summary by Fiscal Year'!CZ31="Pass","2016-2017",IF('SELPA Summary by Fiscal Year'!CZ31="Pass With Exemption(s)","2016-2017",IF('SELPA Summary by Fiscal Year'!CG31="Pass","2015-2016",IF('SELPA Summary by Fiscal Year'!CG31="Pass With Exemption(s)","2015-2016",IF('SELPA Summary by Fiscal Year'!BN31="Pass","2014-2015",IF('SELPA Summary by Fiscal Year'!BN31="Pass With Exemption(s)","2014-2015",IF('SELPA Summary by Fiscal Year'!AU31="Pass","2013-2014",IF('SELPA Summary by Fiscal Year'!AU31="Pass With Exemption(s)","2013-2014",IF('SELPA Summary by Fiscal Year'!AB31="Pass","2012-2013",IF('SELPA Summary by Fiscal Year'!AB31="Pass With Exemption(s)","2012-2013",IF('SELPA Summary by Fiscal Year'!J31="Pass","2011-2012",IF('SELPA Summary by Fiscal Year'!J31="Pass With Exemption(s)","2011-2012",""))))))))))))))))))))))))))))))))</f>
        <v/>
      </c>
      <c r="I31" s="91" t="str">
        <f>IF(H31="","",VLOOKUP(H31,'District AA'!$A$10:$X$25,16,FALSE))</f>
        <v/>
      </c>
    </row>
    <row r="32" spans="1:9" x14ac:dyDescent="0.3">
      <c r="A32" s="30">
        <f>'District AB'!$B$3</f>
        <v>0</v>
      </c>
      <c r="B32" s="90" t="str">
        <f>IF('SELPA Summary by Fiscal Year'!JW32="Pass","2026-2027",IF('SELPA Summary by Fiscal Year'!JW32="Pass With Exemption(s)","2026-2027",IF('SELPA Summary by Fiscal Year'!JD32="Pass","2025-2026",IF('SELPA Summary by Fiscal Year'!JD32="Pass With Exemption(s)","2025-2026",IF('SELPA Summary by Fiscal Year'!IK32="Pass","2024-2025",IF('SELPA Summary by Fiscal Year'!IK32="Pass With Exemption(s)","2024-2025",IF('SELPA Summary by Fiscal Year'!HR32="Pass","2023-2024",IF('SELPA Summary by Fiscal Year'!HR32="Pass With Exemption(s)","2023-2024",IF('SELPA Summary by Fiscal Year'!GY32="Pass","2022-2023",IF('SELPA Summary by Fiscal Year'!GY32="Pass With Exemption(s)","2022-2023",IF('SELPA Summary by Fiscal Year'!GF32="Pass","2021-2022",IF('SELPA Summary by Fiscal Year'!GF32="Pass With Exemption(s)","2021-2022",IF('SELPA Summary by Fiscal Year'!FM32="Pass","2020-2021",IF('SELPA Summary by Fiscal Year'!FM32="Pass With Exemption(s)","2020-2021",IF('SELPA Summary by Fiscal Year'!ET32="Pass","2019-2020",IF('SELPA Summary by Fiscal Year'!ET32="Pass With Exemption(s)","2019-2020",IF('SELPA Summary by Fiscal Year'!EA32="Pass","2018-2019",IF('SELPA Summary by Fiscal Year'!EA32="Pass With Exemption(s)","2018-2019",IF('SELPA Summary by Fiscal Year'!DH32="Pass","2017-2018",IF('SELPA Summary by Fiscal Year'!DH32="Pass With Exemption(s)","2017-2018",IF('SELPA Summary by Fiscal Year'!CO32="Pass","2016-2017",IF('SELPA Summary by Fiscal Year'!CO32="Pass With Exemption(s)","2016-2017",IF('SELPA Summary by Fiscal Year'!BV32="Pass","2015-2016",IF('SELPA Summary by Fiscal Year'!BV32="Pass With Exemption(s)","2015-2016",IF('SELPA Summary by Fiscal Year'!BC32="Pass","2014-2015",IF('SELPA Summary by Fiscal Year'!BC32="Pass With Exemption(s)","2014-2015",IF('SELPA Summary by Fiscal Year'!AJ32="Pass","2013-2014",IF('SELPA Summary by Fiscal Year'!AJ32="Pass With Exemption(s)","2013-2014",IF('SELPA Summary by Fiscal Year'!Q32="Pass","2012-2013",IF('SELPA Summary by Fiscal Year'!Q32="Pass With Exemption(s)","2012-2013",IF('SELPA Summary by Fiscal Year'!C32="Pass","2011-2012",IF('SELPA Summary by Fiscal Year'!C32="Pass With Exemption(s)","2011-2012",""))))))))))))))))))))))))))))))))</f>
        <v/>
      </c>
      <c r="C32" s="91" t="str">
        <f>IF(B32="","",VLOOKUP(B32,'District AB'!$A$10:$X$25,4,FALSE))</f>
        <v/>
      </c>
      <c r="D32" s="90" t="str">
        <f>IF('SELPA Summary by Fiscal Year'!KA32="Pass","2026-2027",IF('SELPA Summary by Fiscal Year'!KA32="Pass With Exemption(s)","2026-2027",IF('SELPA Summary by Fiscal Year'!JH32="Pass","2025-2026",IF('SELPA Summary by Fiscal Year'!JH32="Pass With Exemption(s)","2025-2026",IF('SELPA Summary by Fiscal Year'!IO32="Pass","2024-2025",IF('SELPA Summary by Fiscal Year'!IO32="Pass With Exemption(s)","2024-2025",IF('SELPA Summary by Fiscal Year'!HV32="Pass","2023-2024",IF('SELPA Summary by Fiscal Year'!HV32="Pass With Exemption(s)","2023-2024",IF('SELPA Summary by Fiscal Year'!HC32="Pass","2022-2023",IF('SELPA Summary by Fiscal Year'!HC32="Pass With Exemption(s)","2022-2023",IF('SELPA Summary by Fiscal Year'!GJ32="Pass","2021-2022",IF('SELPA Summary by Fiscal Year'!GJ32="Pass With Exemption(s)","2021-2022",IF('SELPA Summary by Fiscal Year'!FQ32="Pass","2020-2021",IF('SELPA Summary by Fiscal Year'!FQ32="Pass With Exemption(s)","2020-2021",IF('SELPA Summary by Fiscal Year'!EX32="Pass","2019-2020",IF('SELPA Summary by Fiscal Year'!EX32="Pass With Exemption(s)","2019-2020",IF('SELPA Summary by Fiscal Year'!EE32="Pass","2018-2019",IF('SELPA Summary by Fiscal Year'!EE32="Pass With Exemption(s)","2018-2019",IF('SELPA Summary by Fiscal Year'!DL32="Pass","2017-2018",IF('SELPA Summary by Fiscal Year'!DL32="Pass With Exemption(s)","2017-2018",IF('SELPA Summary by Fiscal Year'!CS32="Pass","2016-2017",IF('SELPA Summary by Fiscal Year'!CS32="Pass With Exemption(s)","2016-2017",IF('SELPA Summary by Fiscal Year'!BZ32="Pass","2015-2016",IF('SELPA Summary by Fiscal Year'!BZ32="Pass With Exemption(s)","2016-2017",IF('SELPA Summary by Fiscal Year'!BG32="Pass","2014-2015",IF('SELPA Summary by Fiscal Year'!BG32="Pass With Exemption(s)","2014-2015",IF('SELPA Summary by Fiscal Year'!AN32="Pass","2013-2014",IF('SELPA Summary by Fiscal Year'!AN32="Pass With Exemption(s)","2013-2014",IF('SELPA Summary by Fiscal Year'!U32="Pass","2012-2013",IF('SELPA Summary by Fiscal Year'!U32="Pass With Exemption(s)","2012-2013",IF('SELPA Summary by Fiscal Year'!E32="Pass","2011-2012",IF('SELPA Summary by Fiscal Year'!E32="Pass With Exemption(s)","2011-2012",""))))))))))))))))))))))))))))))))</f>
        <v/>
      </c>
      <c r="E32" s="91" t="str">
        <f>IF(D32="","",VLOOKUP(D32,'District AB'!$A$10:$X$25,6,FALSE))</f>
        <v/>
      </c>
      <c r="F32" s="90" t="str">
        <f>IF('SELPA Summary by Fiscal Year'!KE32="Pass","2026-2027",IF('SELPA Summary by Fiscal Year'!KE32="Pass With Exemption(s)","2026-2027",IF('SELPA Summary by Fiscal Year'!JL32="Pass","2025-2026",IF('SELPA Summary by Fiscal Year'!JL32="Pass With Exemption(s)","2025-2026",IF('SELPA Summary by Fiscal Year'!IS32="Pass","2024-2025",IF('SELPA Summary by Fiscal Year'!IS32="Pass With Exemption(s)","2024-2025",IF('SELPA Summary by Fiscal Year'!HZ32="Pass","2023-2024",IF('SELPA Summary by Fiscal Year'!HZ32="Pass With Exemption(s)","2023-2024",IF('SELPA Summary by Fiscal Year'!HG32="Pass","2022-2023",IF('SELPA Summary by Fiscal Year'!HG32="Pass With Exemption(s)","2022-2023",IF('SELPA Summary by Fiscal Year'!GN32="Pass","2021-2022",IF('SELPA Summary by Fiscal Year'!GN32="Pass With Exemption(s)","2021-2022",IF('SELPA Summary by Fiscal Year'!FU32="Pass","2020-2021",IF('SELPA Summary by Fiscal Year'!FU32="Pass With Exemption(s)","2020-2021",IF('SELPA Summary by Fiscal Year'!FB32="Pass","2019-2020",IF('SELPA Summary by Fiscal Year'!FB32="Pass With Exemption(s)","2019-2020",IF('SELPA Summary by Fiscal Year'!EI32="Pass","2018-2019",IF('SELPA Summary by Fiscal Year'!EI32="Pass With Exemption(s)","2018-2019",IF('SELPA Summary by Fiscal Year'!DP32="Pass","2017-2018",IF('SELPA Summary by Fiscal Year'!DP32="Pass With Exemption(s)","2017-2018",IF('SELPA Summary by Fiscal Year'!CW32="Pass","2016-2017",IF('SELPA Summary by Fiscal Year'!CW32="Pass With Exemption(s)","2016-2017",IF('SELPA Summary by Fiscal Year'!CD32="Pass","2015-2016",IF('SELPA Summary by Fiscal Year'!CD32="Pass With Exemption(s)","2015-2016",IF('SELPA Summary by Fiscal Year'!BK32="Pass","2014-2015",IF('SELPA Summary by Fiscal Year'!BK32="Pass With Exemption(s)","2014-2015",IF('SELPA Summary by Fiscal Year'!AR32="Pass","2013-2014",IF('SELPA Summary by Fiscal Year'!AR32="Pass With Exemption(s)","2013-2014",IF('SELPA Summary by Fiscal Year'!Y32="Pass","2012-2013",IF('SELPA Summary by Fiscal Year'!Y32="Pass With Exemption(s)","2012-2013",IF('SELPA Summary by Fiscal Year'!H32="Pass","2011-2012",IF('SELPA Summary by Fiscal Year'!H32="Pass With Exemption(s)","2011-2012",""))))))))))))))))))))))))))))))))</f>
        <v/>
      </c>
      <c r="G32" s="91" t="str">
        <f>IF(F32="","",VLOOKUP(F32,'District AB'!$A$10:$X$25,15,FALSE))</f>
        <v/>
      </c>
      <c r="H32" s="90" t="str">
        <f>IF('SELPA Summary by Fiscal Year'!KH32="Pass","2026-2027",IF('SELPA Summary by Fiscal Year'!KH32="Pass With Exemption(s)","2026-2027",IF('SELPA Summary by Fiscal Year'!JO32="Pass","2025-2026",IF('SELPA Summary by Fiscal Year'!JO32="Pass With Exemption(s)","2025-2026",IF('SELPA Summary by Fiscal Year'!IV32="Pass","2024-2025",IF('SELPA Summary by Fiscal Year'!IV32="Pass With Exemption(s)","2024-2025",IF('SELPA Summary by Fiscal Year'!IC32="Pass","2023-2024",IF('SELPA Summary by Fiscal Year'!IC32="Pass With Exemption(s)","2023-2024",IF('SELPA Summary by Fiscal Year'!HJ32="Pass","2022-2023",IF('SELPA Summary by Fiscal Year'!HJ32="Pass With Exemption(s)","2022-2023",IF('SELPA Summary by Fiscal Year'!GQ32="Pass","2021-2022",IF('SELPA Summary by Fiscal Year'!GQ32="Pass With Exemption(s)","2021-2022",IF('SELPA Summary by Fiscal Year'!FX32="Pass","2020-2021",IF('SELPA Summary by Fiscal Year'!FX32="Pass With Exemption(s)","2020-2021",IF('SELPA Summary by Fiscal Year'!FE32="Pass","2019-2020",IF('SELPA Summary by Fiscal Year'!FE32="Pass With Exemption(s)","2019-2020",IF('SELPA Summary by Fiscal Year'!EL32="Pass","2018-2019",IF('SELPA Summary by Fiscal Year'!EL32="Pass With Exemption(s)","2018-2019",IF('SELPA Summary by Fiscal Year'!DS32="Pass","2017-2018",IF('SELPA Summary by Fiscal Year'!DS32="Pass With Exemption(s)","2017-2018",IF('SELPA Summary by Fiscal Year'!CZ32="Pass","2016-2017",IF('SELPA Summary by Fiscal Year'!CZ32="Pass With Exemption(s)","2016-2017",IF('SELPA Summary by Fiscal Year'!CG32="Pass","2015-2016",IF('SELPA Summary by Fiscal Year'!CG32="Pass With Exemption(s)","2015-2016",IF('SELPA Summary by Fiscal Year'!BN32="Pass","2014-2015",IF('SELPA Summary by Fiscal Year'!BN32="Pass With Exemption(s)","2014-2015",IF('SELPA Summary by Fiscal Year'!AU32="Pass","2013-2014",IF('SELPA Summary by Fiscal Year'!AU32="Pass With Exemption(s)","2013-2014",IF('SELPA Summary by Fiscal Year'!AB32="Pass","2012-2013",IF('SELPA Summary by Fiscal Year'!AB32="Pass With Exemption(s)","2012-2013",IF('SELPA Summary by Fiscal Year'!J32="Pass","2011-2012",IF('SELPA Summary by Fiscal Year'!J32="Pass With Exemption(s)","2011-2012",""))))))))))))))))))))))))))))))))</f>
        <v/>
      </c>
      <c r="I32" s="91" t="str">
        <f>IF(H32="","",VLOOKUP(H32,'District AB'!$A$10:$X$25,16,FALSE))</f>
        <v/>
      </c>
    </row>
    <row r="33" spans="1:9" x14ac:dyDescent="0.3">
      <c r="A33" s="30">
        <f>'District AC'!$B$3</f>
        <v>0</v>
      </c>
      <c r="B33" s="90" t="str">
        <f>IF('SELPA Summary by Fiscal Year'!JW33="Pass","2026-2027",IF('SELPA Summary by Fiscal Year'!JW33="Pass With Exemption(s)","2026-2027",IF('SELPA Summary by Fiscal Year'!JD33="Pass","2025-2026",IF('SELPA Summary by Fiscal Year'!JD33="Pass With Exemption(s)","2025-2026",IF('SELPA Summary by Fiscal Year'!IK33="Pass","2024-2025",IF('SELPA Summary by Fiscal Year'!IK33="Pass With Exemption(s)","2024-2025",IF('SELPA Summary by Fiscal Year'!HR33="Pass","2023-2024",IF('SELPA Summary by Fiscal Year'!HR33="Pass With Exemption(s)","2023-2024",IF('SELPA Summary by Fiscal Year'!GY33="Pass","2022-2023",IF('SELPA Summary by Fiscal Year'!GY33="Pass With Exemption(s)","2022-2023",IF('SELPA Summary by Fiscal Year'!GF33="Pass","2021-2022",IF('SELPA Summary by Fiscal Year'!GF33="Pass With Exemption(s)","2021-2022",IF('SELPA Summary by Fiscal Year'!FM33="Pass","2020-2021",IF('SELPA Summary by Fiscal Year'!FM33="Pass With Exemption(s)","2020-2021",IF('SELPA Summary by Fiscal Year'!ET33="Pass","2019-2020",IF('SELPA Summary by Fiscal Year'!ET33="Pass With Exemption(s)","2019-2020",IF('SELPA Summary by Fiscal Year'!EA33="Pass","2018-2019",IF('SELPA Summary by Fiscal Year'!EA33="Pass With Exemption(s)","2018-2019",IF('SELPA Summary by Fiscal Year'!DH33="Pass","2017-2018",IF('SELPA Summary by Fiscal Year'!DH33="Pass With Exemption(s)","2017-2018",IF('SELPA Summary by Fiscal Year'!CO33="Pass","2016-2017",IF('SELPA Summary by Fiscal Year'!CO33="Pass With Exemption(s)","2016-2017",IF('SELPA Summary by Fiscal Year'!BV33="Pass","2015-2016",IF('SELPA Summary by Fiscal Year'!BV33="Pass With Exemption(s)","2015-2016",IF('SELPA Summary by Fiscal Year'!BC33="Pass","2014-2015",IF('SELPA Summary by Fiscal Year'!BC33="Pass With Exemption(s)","2014-2015",IF('SELPA Summary by Fiscal Year'!AJ33="Pass","2013-2014",IF('SELPA Summary by Fiscal Year'!AJ33="Pass With Exemption(s)","2013-2014",IF('SELPA Summary by Fiscal Year'!Q33="Pass","2012-2013",IF('SELPA Summary by Fiscal Year'!Q33="Pass With Exemption(s)","2012-2013",IF('SELPA Summary by Fiscal Year'!C33="Pass","2011-2012",IF('SELPA Summary by Fiscal Year'!C33="Pass With Exemption(s)","2011-2012",""))))))))))))))))))))))))))))))))</f>
        <v/>
      </c>
      <c r="C33" s="91" t="str">
        <f>IF(B33="","",VLOOKUP(B33,'District AC'!$A$10:$X$25,4,FALSE))</f>
        <v/>
      </c>
      <c r="D33" s="90" t="str">
        <f>IF('SELPA Summary by Fiscal Year'!KA33="Pass","2026-2027",IF('SELPA Summary by Fiscal Year'!KA33="Pass With Exemption(s)","2026-2027",IF('SELPA Summary by Fiscal Year'!JH33="Pass","2025-2026",IF('SELPA Summary by Fiscal Year'!JH33="Pass With Exemption(s)","2025-2026",IF('SELPA Summary by Fiscal Year'!IO33="Pass","2024-2025",IF('SELPA Summary by Fiscal Year'!IO33="Pass With Exemption(s)","2024-2025",IF('SELPA Summary by Fiscal Year'!HV33="Pass","2023-2024",IF('SELPA Summary by Fiscal Year'!HV33="Pass With Exemption(s)","2023-2024",IF('SELPA Summary by Fiscal Year'!HC33="Pass","2022-2023",IF('SELPA Summary by Fiscal Year'!HC33="Pass With Exemption(s)","2022-2023",IF('SELPA Summary by Fiscal Year'!GJ33="Pass","2021-2022",IF('SELPA Summary by Fiscal Year'!GJ33="Pass With Exemption(s)","2021-2022",IF('SELPA Summary by Fiscal Year'!FQ33="Pass","2020-2021",IF('SELPA Summary by Fiscal Year'!FQ33="Pass With Exemption(s)","2020-2021",IF('SELPA Summary by Fiscal Year'!EX33="Pass","2019-2020",IF('SELPA Summary by Fiscal Year'!EX33="Pass With Exemption(s)","2019-2020",IF('SELPA Summary by Fiscal Year'!EE33="Pass","2018-2019",IF('SELPA Summary by Fiscal Year'!EE33="Pass With Exemption(s)","2018-2019",IF('SELPA Summary by Fiscal Year'!DL33="Pass","2017-2018",IF('SELPA Summary by Fiscal Year'!DL33="Pass With Exemption(s)","2017-2018",IF('SELPA Summary by Fiscal Year'!CS33="Pass","2016-2017",IF('SELPA Summary by Fiscal Year'!CS33="Pass With Exemption(s)","2016-2017",IF('SELPA Summary by Fiscal Year'!BZ33="Pass","2015-2016",IF('SELPA Summary by Fiscal Year'!BZ33="Pass With Exemption(s)","2016-2017",IF('SELPA Summary by Fiscal Year'!BG33="Pass","2014-2015",IF('SELPA Summary by Fiscal Year'!BG33="Pass With Exemption(s)","2014-2015",IF('SELPA Summary by Fiscal Year'!AN33="Pass","2013-2014",IF('SELPA Summary by Fiscal Year'!AN33="Pass With Exemption(s)","2013-2014",IF('SELPA Summary by Fiscal Year'!U33="Pass","2012-2013",IF('SELPA Summary by Fiscal Year'!U33="Pass With Exemption(s)","2012-2013",IF('SELPA Summary by Fiscal Year'!E33="Pass","2011-2012",IF('SELPA Summary by Fiscal Year'!E33="Pass With Exemption(s)","2011-2012",""))))))))))))))))))))))))))))))))</f>
        <v/>
      </c>
      <c r="E33" s="91" t="str">
        <f>IF(D33="","",VLOOKUP(D33,'District AC'!$A$10:$X$25,6,FALSE))</f>
        <v/>
      </c>
      <c r="F33" s="90" t="str">
        <f>IF('SELPA Summary by Fiscal Year'!KE33="Pass","2026-2027",IF('SELPA Summary by Fiscal Year'!KE33="Pass With Exemption(s)","2026-2027",IF('SELPA Summary by Fiscal Year'!JL33="Pass","2025-2026",IF('SELPA Summary by Fiscal Year'!JL33="Pass With Exemption(s)","2025-2026",IF('SELPA Summary by Fiscal Year'!IS33="Pass","2024-2025",IF('SELPA Summary by Fiscal Year'!IS33="Pass With Exemption(s)","2024-2025",IF('SELPA Summary by Fiscal Year'!HZ33="Pass","2023-2024",IF('SELPA Summary by Fiscal Year'!HZ33="Pass With Exemption(s)","2023-2024",IF('SELPA Summary by Fiscal Year'!HG33="Pass","2022-2023",IF('SELPA Summary by Fiscal Year'!HG33="Pass With Exemption(s)","2022-2023",IF('SELPA Summary by Fiscal Year'!GN33="Pass","2021-2022",IF('SELPA Summary by Fiscal Year'!GN33="Pass With Exemption(s)","2021-2022",IF('SELPA Summary by Fiscal Year'!FU33="Pass","2020-2021",IF('SELPA Summary by Fiscal Year'!FU33="Pass With Exemption(s)","2020-2021",IF('SELPA Summary by Fiscal Year'!FB33="Pass","2019-2020",IF('SELPA Summary by Fiscal Year'!FB33="Pass With Exemption(s)","2019-2020",IF('SELPA Summary by Fiscal Year'!EI33="Pass","2018-2019",IF('SELPA Summary by Fiscal Year'!EI33="Pass With Exemption(s)","2018-2019",IF('SELPA Summary by Fiscal Year'!DP33="Pass","2017-2018",IF('SELPA Summary by Fiscal Year'!DP33="Pass With Exemption(s)","2017-2018",IF('SELPA Summary by Fiscal Year'!CW33="Pass","2016-2017",IF('SELPA Summary by Fiscal Year'!CW33="Pass With Exemption(s)","2016-2017",IF('SELPA Summary by Fiscal Year'!CD33="Pass","2015-2016",IF('SELPA Summary by Fiscal Year'!CD33="Pass With Exemption(s)","2015-2016",IF('SELPA Summary by Fiscal Year'!BK33="Pass","2014-2015",IF('SELPA Summary by Fiscal Year'!BK33="Pass With Exemption(s)","2014-2015",IF('SELPA Summary by Fiscal Year'!AR33="Pass","2013-2014",IF('SELPA Summary by Fiscal Year'!AR33="Pass With Exemption(s)","2013-2014",IF('SELPA Summary by Fiscal Year'!Y33="Pass","2012-2013",IF('SELPA Summary by Fiscal Year'!Y33="Pass With Exemption(s)","2012-2013",IF('SELPA Summary by Fiscal Year'!H33="Pass","2011-2012",IF('SELPA Summary by Fiscal Year'!H33="Pass With Exemption(s)","2011-2012",""))))))))))))))))))))))))))))))))</f>
        <v/>
      </c>
      <c r="G33" s="91" t="str">
        <f>IF(F33="","",VLOOKUP(F33,'District AC'!$A$10:$X$25,15,FALSE))</f>
        <v/>
      </c>
      <c r="H33" s="90" t="str">
        <f>IF('SELPA Summary by Fiscal Year'!KH33="Pass","2026-2027",IF('SELPA Summary by Fiscal Year'!KH33="Pass With Exemption(s)","2026-2027",IF('SELPA Summary by Fiscal Year'!JO33="Pass","2025-2026",IF('SELPA Summary by Fiscal Year'!JO33="Pass With Exemption(s)","2025-2026",IF('SELPA Summary by Fiscal Year'!IV33="Pass","2024-2025",IF('SELPA Summary by Fiscal Year'!IV33="Pass With Exemption(s)","2024-2025",IF('SELPA Summary by Fiscal Year'!IC33="Pass","2023-2024",IF('SELPA Summary by Fiscal Year'!IC33="Pass With Exemption(s)","2023-2024",IF('SELPA Summary by Fiscal Year'!HJ33="Pass","2022-2023",IF('SELPA Summary by Fiscal Year'!HJ33="Pass With Exemption(s)","2022-2023",IF('SELPA Summary by Fiscal Year'!GQ33="Pass","2021-2022",IF('SELPA Summary by Fiscal Year'!GQ33="Pass With Exemption(s)","2021-2022",IF('SELPA Summary by Fiscal Year'!FX33="Pass","2020-2021",IF('SELPA Summary by Fiscal Year'!FX33="Pass With Exemption(s)","2020-2021",IF('SELPA Summary by Fiscal Year'!FE33="Pass","2019-2020",IF('SELPA Summary by Fiscal Year'!FE33="Pass With Exemption(s)","2019-2020",IF('SELPA Summary by Fiscal Year'!EL33="Pass","2018-2019",IF('SELPA Summary by Fiscal Year'!EL33="Pass With Exemption(s)","2018-2019",IF('SELPA Summary by Fiscal Year'!DS33="Pass","2017-2018",IF('SELPA Summary by Fiscal Year'!DS33="Pass With Exemption(s)","2017-2018",IF('SELPA Summary by Fiscal Year'!CZ33="Pass","2016-2017",IF('SELPA Summary by Fiscal Year'!CZ33="Pass With Exemption(s)","2016-2017",IF('SELPA Summary by Fiscal Year'!CG33="Pass","2015-2016",IF('SELPA Summary by Fiscal Year'!CG33="Pass With Exemption(s)","2015-2016",IF('SELPA Summary by Fiscal Year'!BN33="Pass","2014-2015",IF('SELPA Summary by Fiscal Year'!BN33="Pass With Exemption(s)","2014-2015",IF('SELPA Summary by Fiscal Year'!AU33="Pass","2013-2014",IF('SELPA Summary by Fiscal Year'!AU33="Pass With Exemption(s)","2013-2014",IF('SELPA Summary by Fiscal Year'!AB33="Pass","2012-2013",IF('SELPA Summary by Fiscal Year'!AB33="Pass With Exemption(s)","2012-2013",IF('SELPA Summary by Fiscal Year'!J33="Pass","2011-2012",IF('SELPA Summary by Fiscal Year'!J33="Pass With Exemption(s)","2011-2012",""))))))))))))))))))))))))))))))))</f>
        <v/>
      </c>
      <c r="I33" s="91" t="str">
        <f>IF(H33="","",VLOOKUP(H33,'District AC'!$A$10:$X$25,16,FALSE))</f>
        <v/>
      </c>
    </row>
    <row r="34" spans="1:9" x14ac:dyDescent="0.3">
      <c r="A34" s="30">
        <f>'District AD'!$B$3</f>
        <v>0</v>
      </c>
      <c r="B34" s="90" t="str">
        <f>IF('SELPA Summary by Fiscal Year'!JW34="Pass","2026-2027",IF('SELPA Summary by Fiscal Year'!JW34="Pass With Exemption(s)","2026-2027",IF('SELPA Summary by Fiscal Year'!JD34="Pass","2025-2026",IF('SELPA Summary by Fiscal Year'!JD34="Pass With Exemption(s)","2025-2026",IF('SELPA Summary by Fiscal Year'!IK34="Pass","2024-2025",IF('SELPA Summary by Fiscal Year'!IK34="Pass With Exemption(s)","2024-2025",IF('SELPA Summary by Fiscal Year'!HR34="Pass","2023-2024",IF('SELPA Summary by Fiscal Year'!HR34="Pass With Exemption(s)","2023-2024",IF('SELPA Summary by Fiscal Year'!GY34="Pass","2022-2023",IF('SELPA Summary by Fiscal Year'!GY34="Pass With Exemption(s)","2022-2023",IF('SELPA Summary by Fiscal Year'!GF34="Pass","2021-2022",IF('SELPA Summary by Fiscal Year'!GF34="Pass With Exemption(s)","2021-2022",IF('SELPA Summary by Fiscal Year'!FM34="Pass","2020-2021",IF('SELPA Summary by Fiscal Year'!FM34="Pass With Exemption(s)","2020-2021",IF('SELPA Summary by Fiscal Year'!ET34="Pass","2019-2020",IF('SELPA Summary by Fiscal Year'!ET34="Pass With Exemption(s)","2019-2020",IF('SELPA Summary by Fiscal Year'!EA34="Pass","2018-2019",IF('SELPA Summary by Fiscal Year'!EA34="Pass With Exemption(s)","2018-2019",IF('SELPA Summary by Fiscal Year'!DH34="Pass","2017-2018",IF('SELPA Summary by Fiscal Year'!DH34="Pass With Exemption(s)","2017-2018",IF('SELPA Summary by Fiscal Year'!CO34="Pass","2016-2017",IF('SELPA Summary by Fiscal Year'!CO34="Pass With Exemption(s)","2016-2017",IF('SELPA Summary by Fiscal Year'!BV34="Pass","2015-2016",IF('SELPA Summary by Fiscal Year'!BV34="Pass With Exemption(s)","2015-2016",IF('SELPA Summary by Fiscal Year'!BC34="Pass","2014-2015",IF('SELPA Summary by Fiscal Year'!BC34="Pass With Exemption(s)","2014-2015",IF('SELPA Summary by Fiscal Year'!AJ34="Pass","2013-2014",IF('SELPA Summary by Fiscal Year'!AJ34="Pass With Exemption(s)","2013-2014",IF('SELPA Summary by Fiscal Year'!Q34="Pass","2012-2013",IF('SELPA Summary by Fiscal Year'!Q34="Pass With Exemption(s)","2012-2013",IF('SELPA Summary by Fiscal Year'!C34="Pass","2011-2012",IF('SELPA Summary by Fiscal Year'!C34="Pass With Exemption(s)","2011-2012",""))))))))))))))))))))))))))))))))</f>
        <v/>
      </c>
      <c r="C34" s="91" t="str">
        <f>IF(B34="","",VLOOKUP(B34,'District AD'!$A$10:$X$25,4,FALSE))</f>
        <v/>
      </c>
      <c r="D34" s="90" t="str">
        <f>IF('SELPA Summary by Fiscal Year'!KA34="Pass","2026-2027",IF('SELPA Summary by Fiscal Year'!KA34="Pass With Exemption(s)","2026-2027",IF('SELPA Summary by Fiscal Year'!JH34="Pass","2025-2026",IF('SELPA Summary by Fiscal Year'!JH34="Pass With Exemption(s)","2025-2026",IF('SELPA Summary by Fiscal Year'!IO34="Pass","2024-2025",IF('SELPA Summary by Fiscal Year'!IO34="Pass With Exemption(s)","2024-2025",IF('SELPA Summary by Fiscal Year'!HV34="Pass","2023-2024",IF('SELPA Summary by Fiscal Year'!HV34="Pass With Exemption(s)","2023-2024",IF('SELPA Summary by Fiscal Year'!HC34="Pass","2022-2023",IF('SELPA Summary by Fiscal Year'!HC34="Pass With Exemption(s)","2022-2023",IF('SELPA Summary by Fiscal Year'!GJ34="Pass","2021-2022",IF('SELPA Summary by Fiscal Year'!GJ34="Pass With Exemption(s)","2021-2022",IF('SELPA Summary by Fiscal Year'!FQ34="Pass","2020-2021",IF('SELPA Summary by Fiscal Year'!FQ34="Pass With Exemption(s)","2020-2021",IF('SELPA Summary by Fiscal Year'!EX34="Pass","2019-2020",IF('SELPA Summary by Fiscal Year'!EX34="Pass With Exemption(s)","2019-2020",IF('SELPA Summary by Fiscal Year'!EE34="Pass","2018-2019",IF('SELPA Summary by Fiscal Year'!EE34="Pass With Exemption(s)","2018-2019",IF('SELPA Summary by Fiscal Year'!DL34="Pass","2017-2018",IF('SELPA Summary by Fiscal Year'!DL34="Pass With Exemption(s)","2017-2018",IF('SELPA Summary by Fiscal Year'!CS34="Pass","2016-2017",IF('SELPA Summary by Fiscal Year'!CS34="Pass With Exemption(s)","2016-2017",IF('SELPA Summary by Fiscal Year'!BZ34="Pass","2015-2016",IF('SELPA Summary by Fiscal Year'!BZ34="Pass With Exemption(s)","2016-2017",IF('SELPA Summary by Fiscal Year'!BG34="Pass","2014-2015",IF('SELPA Summary by Fiscal Year'!BG34="Pass With Exemption(s)","2014-2015",IF('SELPA Summary by Fiscal Year'!AN34="Pass","2013-2014",IF('SELPA Summary by Fiscal Year'!AN34="Pass With Exemption(s)","2013-2014",IF('SELPA Summary by Fiscal Year'!U34="Pass","2012-2013",IF('SELPA Summary by Fiscal Year'!U34="Pass With Exemption(s)","2012-2013",IF('SELPA Summary by Fiscal Year'!E34="Pass","2011-2012",IF('SELPA Summary by Fiscal Year'!E34="Pass With Exemption(s)","2011-2012",""))))))))))))))))))))))))))))))))</f>
        <v/>
      </c>
      <c r="E34" s="91" t="str">
        <f>IF(D34="","",VLOOKUP(D34,'District AD'!$A$10:$X$25,6,FALSE))</f>
        <v/>
      </c>
      <c r="F34" s="90" t="str">
        <f>IF('SELPA Summary by Fiscal Year'!KE34="Pass","2026-2027",IF('SELPA Summary by Fiscal Year'!KE34="Pass With Exemption(s)","2026-2027",IF('SELPA Summary by Fiscal Year'!JL34="Pass","2025-2026",IF('SELPA Summary by Fiscal Year'!JL34="Pass With Exemption(s)","2025-2026",IF('SELPA Summary by Fiscal Year'!IS34="Pass","2024-2025",IF('SELPA Summary by Fiscal Year'!IS34="Pass With Exemption(s)","2024-2025",IF('SELPA Summary by Fiscal Year'!HZ34="Pass","2023-2024",IF('SELPA Summary by Fiscal Year'!HZ34="Pass With Exemption(s)","2023-2024",IF('SELPA Summary by Fiscal Year'!HG34="Pass","2022-2023",IF('SELPA Summary by Fiscal Year'!HG34="Pass With Exemption(s)","2022-2023",IF('SELPA Summary by Fiscal Year'!GN34="Pass","2021-2022",IF('SELPA Summary by Fiscal Year'!GN34="Pass With Exemption(s)","2021-2022",IF('SELPA Summary by Fiscal Year'!FU34="Pass","2020-2021",IF('SELPA Summary by Fiscal Year'!FU34="Pass With Exemption(s)","2020-2021",IF('SELPA Summary by Fiscal Year'!FB34="Pass","2019-2020",IF('SELPA Summary by Fiscal Year'!FB34="Pass With Exemption(s)","2019-2020",IF('SELPA Summary by Fiscal Year'!EI34="Pass","2018-2019",IF('SELPA Summary by Fiscal Year'!EI34="Pass With Exemption(s)","2018-2019",IF('SELPA Summary by Fiscal Year'!DP34="Pass","2017-2018",IF('SELPA Summary by Fiscal Year'!DP34="Pass With Exemption(s)","2017-2018",IF('SELPA Summary by Fiscal Year'!CW34="Pass","2016-2017",IF('SELPA Summary by Fiscal Year'!CW34="Pass With Exemption(s)","2016-2017",IF('SELPA Summary by Fiscal Year'!CD34="Pass","2015-2016",IF('SELPA Summary by Fiscal Year'!CD34="Pass With Exemption(s)","2015-2016",IF('SELPA Summary by Fiscal Year'!BK34="Pass","2014-2015",IF('SELPA Summary by Fiscal Year'!BK34="Pass With Exemption(s)","2014-2015",IF('SELPA Summary by Fiscal Year'!AR34="Pass","2013-2014",IF('SELPA Summary by Fiscal Year'!AR34="Pass With Exemption(s)","2013-2014",IF('SELPA Summary by Fiscal Year'!Y34="Pass","2012-2013",IF('SELPA Summary by Fiscal Year'!Y34="Pass With Exemption(s)","2012-2013",IF('SELPA Summary by Fiscal Year'!H34="Pass","2011-2012",IF('SELPA Summary by Fiscal Year'!H34="Pass With Exemption(s)","2011-2012",""))))))))))))))))))))))))))))))))</f>
        <v/>
      </c>
      <c r="G34" s="91" t="str">
        <f>IF(F34="","",VLOOKUP(F34,'District AD'!$A$10:$X$25,15,FALSE))</f>
        <v/>
      </c>
      <c r="H34" s="90" t="str">
        <f>IF('SELPA Summary by Fiscal Year'!KH34="Pass","2026-2027",IF('SELPA Summary by Fiscal Year'!KH34="Pass With Exemption(s)","2026-2027",IF('SELPA Summary by Fiscal Year'!JO34="Pass","2025-2026",IF('SELPA Summary by Fiscal Year'!JO34="Pass With Exemption(s)","2025-2026",IF('SELPA Summary by Fiscal Year'!IV34="Pass","2024-2025",IF('SELPA Summary by Fiscal Year'!IV34="Pass With Exemption(s)","2024-2025",IF('SELPA Summary by Fiscal Year'!IC34="Pass","2023-2024",IF('SELPA Summary by Fiscal Year'!IC34="Pass With Exemption(s)","2023-2024",IF('SELPA Summary by Fiscal Year'!HJ34="Pass","2022-2023",IF('SELPA Summary by Fiscal Year'!HJ34="Pass With Exemption(s)","2022-2023",IF('SELPA Summary by Fiscal Year'!GQ34="Pass","2021-2022",IF('SELPA Summary by Fiscal Year'!GQ34="Pass With Exemption(s)","2021-2022",IF('SELPA Summary by Fiscal Year'!FX34="Pass","2020-2021",IF('SELPA Summary by Fiscal Year'!FX34="Pass With Exemption(s)","2020-2021",IF('SELPA Summary by Fiscal Year'!FE34="Pass","2019-2020",IF('SELPA Summary by Fiscal Year'!FE34="Pass With Exemption(s)","2019-2020",IF('SELPA Summary by Fiscal Year'!EL34="Pass","2018-2019",IF('SELPA Summary by Fiscal Year'!EL34="Pass With Exemption(s)","2018-2019",IF('SELPA Summary by Fiscal Year'!DS34="Pass","2017-2018",IF('SELPA Summary by Fiscal Year'!DS34="Pass With Exemption(s)","2017-2018",IF('SELPA Summary by Fiscal Year'!CZ34="Pass","2016-2017",IF('SELPA Summary by Fiscal Year'!CZ34="Pass With Exemption(s)","2016-2017",IF('SELPA Summary by Fiscal Year'!CG34="Pass","2015-2016",IF('SELPA Summary by Fiscal Year'!CG34="Pass With Exemption(s)","2015-2016",IF('SELPA Summary by Fiscal Year'!BN34="Pass","2014-2015",IF('SELPA Summary by Fiscal Year'!BN34="Pass With Exemption(s)","2014-2015",IF('SELPA Summary by Fiscal Year'!AU34="Pass","2013-2014",IF('SELPA Summary by Fiscal Year'!AU34="Pass With Exemption(s)","2013-2014",IF('SELPA Summary by Fiscal Year'!AB34="Pass","2012-2013",IF('SELPA Summary by Fiscal Year'!AB34="Pass With Exemption(s)","2012-2013",IF('SELPA Summary by Fiscal Year'!J34="Pass","2011-2012",IF('SELPA Summary by Fiscal Year'!J34="Pass With Exemption(s)","2011-2012",""))))))))))))))))))))))))))))))))</f>
        <v/>
      </c>
      <c r="I34" s="91" t="str">
        <f>IF(H34="","",VLOOKUP(H34,'District AD'!$A$10:$X$25,16,FALSE))</f>
        <v/>
      </c>
    </row>
    <row r="35" spans="1:9" x14ac:dyDescent="0.3">
      <c r="A35" s="30">
        <f>'District AE'!$B$3</f>
        <v>0</v>
      </c>
      <c r="B35" s="90" t="str">
        <f>IF('SELPA Summary by Fiscal Year'!JW35="Pass","2026-2027",IF('SELPA Summary by Fiscal Year'!JW35="Pass With Exemption(s)","2026-2027",IF('SELPA Summary by Fiscal Year'!JD35="Pass","2025-2026",IF('SELPA Summary by Fiscal Year'!JD35="Pass With Exemption(s)","2025-2026",IF('SELPA Summary by Fiscal Year'!IK35="Pass","2024-2025",IF('SELPA Summary by Fiscal Year'!IK35="Pass With Exemption(s)","2024-2025",IF('SELPA Summary by Fiscal Year'!HR35="Pass","2023-2024",IF('SELPA Summary by Fiscal Year'!HR35="Pass With Exemption(s)","2023-2024",IF('SELPA Summary by Fiscal Year'!GY35="Pass","2022-2023",IF('SELPA Summary by Fiscal Year'!GY35="Pass With Exemption(s)","2022-2023",IF('SELPA Summary by Fiscal Year'!GF35="Pass","2021-2022",IF('SELPA Summary by Fiscal Year'!GF35="Pass With Exemption(s)","2021-2022",IF('SELPA Summary by Fiscal Year'!FM35="Pass","2020-2021",IF('SELPA Summary by Fiscal Year'!FM35="Pass With Exemption(s)","2020-2021",IF('SELPA Summary by Fiscal Year'!ET35="Pass","2019-2020",IF('SELPA Summary by Fiscal Year'!ET35="Pass With Exemption(s)","2019-2020",IF('SELPA Summary by Fiscal Year'!EA35="Pass","2018-2019",IF('SELPA Summary by Fiscal Year'!EA35="Pass With Exemption(s)","2018-2019",IF('SELPA Summary by Fiscal Year'!DH35="Pass","2017-2018",IF('SELPA Summary by Fiscal Year'!DH35="Pass With Exemption(s)","2017-2018",IF('SELPA Summary by Fiscal Year'!CO35="Pass","2016-2017",IF('SELPA Summary by Fiscal Year'!CO35="Pass With Exemption(s)","2016-2017",IF('SELPA Summary by Fiscal Year'!BV35="Pass","2015-2016",IF('SELPA Summary by Fiscal Year'!BV35="Pass With Exemption(s)","2015-2016",IF('SELPA Summary by Fiscal Year'!BC35="Pass","2014-2015",IF('SELPA Summary by Fiscal Year'!BC35="Pass With Exemption(s)","2014-2015",IF('SELPA Summary by Fiscal Year'!AJ35="Pass","2013-2014",IF('SELPA Summary by Fiscal Year'!AJ35="Pass With Exemption(s)","2013-2014",IF('SELPA Summary by Fiscal Year'!Q35="Pass","2012-2013",IF('SELPA Summary by Fiscal Year'!Q35="Pass With Exemption(s)","2012-2013",IF('SELPA Summary by Fiscal Year'!C35="Pass","2011-2012",IF('SELPA Summary by Fiscal Year'!C35="Pass With Exemption(s)","2011-2012",""))))))))))))))))))))))))))))))))</f>
        <v/>
      </c>
      <c r="C35" s="91" t="str">
        <f>IF(B35="","",VLOOKUP(B35,'District AE'!$A$10:$X$25,4,FALSE))</f>
        <v/>
      </c>
      <c r="D35" s="90" t="str">
        <f>IF('SELPA Summary by Fiscal Year'!KA35="Pass","2026-2027",IF('SELPA Summary by Fiscal Year'!KA35="Pass With Exemption(s)","2026-2027",IF('SELPA Summary by Fiscal Year'!JH35="Pass","2025-2026",IF('SELPA Summary by Fiscal Year'!JH35="Pass With Exemption(s)","2025-2026",IF('SELPA Summary by Fiscal Year'!IO35="Pass","2024-2025",IF('SELPA Summary by Fiscal Year'!IO35="Pass With Exemption(s)","2024-2025",IF('SELPA Summary by Fiscal Year'!HV35="Pass","2023-2024",IF('SELPA Summary by Fiscal Year'!HV35="Pass With Exemption(s)","2023-2024",IF('SELPA Summary by Fiscal Year'!HC35="Pass","2022-2023",IF('SELPA Summary by Fiscal Year'!HC35="Pass With Exemption(s)","2022-2023",IF('SELPA Summary by Fiscal Year'!GJ35="Pass","2021-2022",IF('SELPA Summary by Fiscal Year'!GJ35="Pass With Exemption(s)","2021-2022",IF('SELPA Summary by Fiscal Year'!FQ35="Pass","2020-2021",IF('SELPA Summary by Fiscal Year'!FQ35="Pass With Exemption(s)","2020-2021",IF('SELPA Summary by Fiscal Year'!EX35="Pass","2019-2020",IF('SELPA Summary by Fiscal Year'!EX35="Pass With Exemption(s)","2019-2020",IF('SELPA Summary by Fiscal Year'!EE35="Pass","2018-2019",IF('SELPA Summary by Fiscal Year'!EE35="Pass With Exemption(s)","2018-2019",IF('SELPA Summary by Fiscal Year'!DL35="Pass","2017-2018",IF('SELPA Summary by Fiscal Year'!DL35="Pass With Exemption(s)","2017-2018",IF('SELPA Summary by Fiscal Year'!CS35="Pass","2016-2017",IF('SELPA Summary by Fiscal Year'!CS35="Pass With Exemption(s)","2016-2017",IF('SELPA Summary by Fiscal Year'!BZ35="Pass","2015-2016",IF('SELPA Summary by Fiscal Year'!BZ35="Pass With Exemption(s)","2016-2017",IF('SELPA Summary by Fiscal Year'!BG35="Pass","2014-2015",IF('SELPA Summary by Fiscal Year'!BG35="Pass With Exemption(s)","2014-2015",IF('SELPA Summary by Fiscal Year'!AN35="Pass","2013-2014",IF('SELPA Summary by Fiscal Year'!AN35="Pass With Exemption(s)","2013-2014",IF('SELPA Summary by Fiscal Year'!U35="Pass","2012-2013",IF('SELPA Summary by Fiscal Year'!U35="Pass With Exemption(s)","2012-2013",IF('SELPA Summary by Fiscal Year'!E35="Pass","2011-2012",IF('SELPA Summary by Fiscal Year'!E35="Pass With Exemption(s)","2011-2012",""))))))))))))))))))))))))))))))))</f>
        <v/>
      </c>
      <c r="E35" s="91" t="str">
        <f>IF(D35="","",VLOOKUP(D35,'District AE'!$A$10:$X$25,6,FALSE))</f>
        <v/>
      </c>
      <c r="F35" s="90" t="str">
        <f>IF('SELPA Summary by Fiscal Year'!KE35="Pass","2026-2027",IF('SELPA Summary by Fiscal Year'!KE35="Pass With Exemption(s)","2026-2027",IF('SELPA Summary by Fiscal Year'!JL35="Pass","2025-2026",IF('SELPA Summary by Fiscal Year'!JL35="Pass With Exemption(s)","2025-2026",IF('SELPA Summary by Fiscal Year'!IS35="Pass","2024-2025",IF('SELPA Summary by Fiscal Year'!IS35="Pass With Exemption(s)","2024-2025",IF('SELPA Summary by Fiscal Year'!HZ35="Pass","2023-2024",IF('SELPA Summary by Fiscal Year'!HZ35="Pass With Exemption(s)","2023-2024",IF('SELPA Summary by Fiscal Year'!HG35="Pass","2022-2023",IF('SELPA Summary by Fiscal Year'!HG35="Pass With Exemption(s)","2022-2023",IF('SELPA Summary by Fiscal Year'!GN35="Pass","2021-2022",IF('SELPA Summary by Fiscal Year'!GN35="Pass With Exemption(s)","2021-2022",IF('SELPA Summary by Fiscal Year'!FU35="Pass","2020-2021",IF('SELPA Summary by Fiscal Year'!FU35="Pass With Exemption(s)","2020-2021",IF('SELPA Summary by Fiscal Year'!FB35="Pass","2019-2020",IF('SELPA Summary by Fiscal Year'!FB35="Pass With Exemption(s)","2019-2020",IF('SELPA Summary by Fiscal Year'!EI35="Pass","2018-2019",IF('SELPA Summary by Fiscal Year'!EI35="Pass With Exemption(s)","2018-2019",IF('SELPA Summary by Fiscal Year'!DP35="Pass","2017-2018",IF('SELPA Summary by Fiscal Year'!DP35="Pass With Exemption(s)","2017-2018",IF('SELPA Summary by Fiscal Year'!CW35="Pass","2016-2017",IF('SELPA Summary by Fiscal Year'!CW35="Pass With Exemption(s)","2016-2017",IF('SELPA Summary by Fiscal Year'!CD35="Pass","2015-2016",IF('SELPA Summary by Fiscal Year'!CD35="Pass With Exemption(s)","2015-2016",IF('SELPA Summary by Fiscal Year'!BK35="Pass","2014-2015",IF('SELPA Summary by Fiscal Year'!BK35="Pass With Exemption(s)","2014-2015",IF('SELPA Summary by Fiscal Year'!AR35="Pass","2013-2014",IF('SELPA Summary by Fiscal Year'!AR35="Pass With Exemption(s)","2013-2014",IF('SELPA Summary by Fiscal Year'!Y35="Pass","2012-2013",IF('SELPA Summary by Fiscal Year'!Y35="Pass With Exemption(s)","2012-2013",IF('SELPA Summary by Fiscal Year'!H35="Pass","2011-2012",IF('SELPA Summary by Fiscal Year'!H35="Pass With Exemption(s)","2011-2012",""))))))))))))))))))))))))))))))))</f>
        <v/>
      </c>
      <c r="G35" s="91" t="str">
        <f>IF(F35="","",VLOOKUP(F35,'District AE'!$A$10:$X$25,15,FALSE))</f>
        <v/>
      </c>
      <c r="H35" s="90" t="str">
        <f>IF('SELPA Summary by Fiscal Year'!KH35="Pass","2026-2027",IF('SELPA Summary by Fiscal Year'!KH35="Pass With Exemption(s)","2026-2027",IF('SELPA Summary by Fiscal Year'!JO35="Pass","2025-2026",IF('SELPA Summary by Fiscal Year'!JO35="Pass With Exemption(s)","2025-2026",IF('SELPA Summary by Fiscal Year'!IV35="Pass","2024-2025",IF('SELPA Summary by Fiscal Year'!IV35="Pass With Exemption(s)","2024-2025",IF('SELPA Summary by Fiscal Year'!IC35="Pass","2023-2024",IF('SELPA Summary by Fiscal Year'!IC35="Pass With Exemption(s)","2023-2024",IF('SELPA Summary by Fiscal Year'!HJ35="Pass","2022-2023",IF('SELPA Summary by Fiscal Year'!HJ35="Pass With Exemption(s)","2022-2023",IF('SELPA Summary by Fiscal Year'!GQ35="Pass","2021-2022",IF('SELPA Summary by Fiscal Year'!GQ35="Pass With Exemption(s)","2021-2022",IF('SELPA Summary by Fiscal Year'!FX35="Pass","2020-2021",IF('SELPA Summary by Fiscal Year'!FX35="Pass With Exemption(s)","2020-2021",IF('SELPA Summary by Fiscal Year'!FE35="Pass","2019-2020",IF('SELPA Summary by Fiscal Year'!FE35="Pass With Exemption(s)","2019-2020",IF('SELPA Summary by Fiscal Year'!EL35="Pass","2018-2019",IF('SELPA Summary by Fiscal Year'!EL35="Pass With Exemption(s)","2018-2019",IF('SELPA Summary by Fiscal Year'!DS35="Pass","2017-2018",IF('SELPA Summary by Fiscal Year'!DS35="Pass With Exemption(s)","2017-2018",IF('SELPA Summary by Fiscal Year'!CZ35="Pass","2016-2017",IF('SELPA Summary by Fiscal Year'!CZ35="Pass With Exemption(s)","2016-2017",IF('SELPA Summary by Fiscal Year'!CG35="Pass","2015-2016",IF('SELPA Summary by Fiscal Year'!CG35="Pass With Exemption(s)","2015-2016",IF('SELPA Summary by Fiscal Year'!BN35="Pass","2014-2015",IF('SELPA Summary by Fiscal Year'!BN35="Pass With Exemption(s)","2014-2015",IF('SELPA Summary by Fiscal Year'!AU35="Pass","2013-2014",IF('SELPA Summary by Fiscal Year'!AU35="Pass With Exemption(s)","2013-2014",IF('SELPA Summary by Fiscal Year'!AB35="Pass","2012-2013",IF('SELPA Summary by Fiscal Year'!AB35="Pass With Exemption(s)","2012-2013",IF('SELPA Summary by Fiscal Year'!J35="Pass","2011-2012",IF('SELPA Summary by Fiscal Year'!J35="Pass With Exemption(s)","2011-2012",""))))))))))))))))))))))))))))))))</f>
        <v/>
      </c>
      <c r="I35" s="91" t="str">
        <f>IF(H35="","",VLOOKUP(H35,'District AE'!$A$10:$X$25,16,FALSE))</f>
        <v/>
      </c>
    </row>
    <row r="36" spans="1:9" x14ac:dyDescent="0.3">
      <c r="A36" s="30">
        <f>'District AF'!$B$3</f>
        <v>0</v>
      </c>
      <c r="B36" s="90" t="str">
        <f>IF('SELPA Summary by Fiscal Year'!JW36="Pass","2026-2027",IF('SELPA Summary by Fiscal Year'!JW36="Pass With Exemption(s)","2026-2027",IF('SELPA Summary by Fiscal Year'!JD36="Pass","2025-2026",IF('SELPA Summary by Fiscal Year'!JD36="Pass With Exemption(s)","2025-2026",IF('SELPA Summary by Fiscal Year'!IK36="Pass","2024-2025",IF('SELPA Summary by Fiscal Year'!IK36="Pass With Exemption(s)","2024-2025",IF('SELPA Summary by Fiscal Year'!HR36="Pass","2023-2024",IF('SELPA Summary by Fiscal Year'!HR36="Pass With Exemption(s)","2023-2024",IF('SELPA Summary by Fiscal Year'!GY36="Pass","2022-2023",IF('SELPA Summary by Fiscal Year'!GY36="Pass With Exemption(s)","2022-2023",IF('SELPA Summary by Fiscal Year'!GF36="Pass","2021-2022",IF('SELPA Summary by Fiscal Year'!GF36="Pass With Exemption(s)","2021-2022",IF('SELPA Summary by Fiscal Year'!FM36="Pass","2020-2021",IF('SELPA Summary by Fiscal Year'!FM36="Pass With Exemption(s)","2020-2021",IF('SELPA Summary by Fiscal Year'!ET36="Pass","2019-2020",IF('SELPA Summary by Fiscal Year'!ET36="Pass With Exemption(s)","2019-2020",IF('SELPA Summary by Fiscal Year'!EA36="Pass","2018-2019",IF('SELPA Summary by Fiscal Year'!EA36="Pass With Exemption(s)","2018-2019",IF('SELPA Summary by Fiscal Year'!DH36="Pass","2017-2018",IF('SELPA Summary by Fiscal Year'!DH36="Pass With Exemption(s)","2017-2018",IF('SELPA Summary by Fiscal Year'!CO36="Pass","2016-2017",IF('SELPA Summary by Fiscal Year'!CO36="Pass With Exemption(s)","2016-2017",IF('SELPA Summary by Fiscal Year'!BV36="Pass","2015-2016",IF('SELPA Summary by Fiscal Year'!BV36="Pass With Exemption(s)","2015-2016",IF('SELPA Summary by Fiscal Year'!BC36="Pass","2014-2015",IF('SELPA Summary by Fiscal Year'!BC36="Pass With Exemption(s)","2014-2015",IF('SELPA Summary by Fiscal Year'!AJ36="Pass","2013-2014",IF('SELPA Summary by Fiscal Year'!AJ36="Pass With Exemption(s)","2013-2014",IF('SELPA Summary by Fiscal Year'!Q36="Pass","2012-2013",IF('SELPA Summary by Fiscal Year'!Q36="Pass With Exemption(s)","2012-2013",IF('SELPA Summary by Fiscal Year'!C36="Pass","2011-2012",IF('SELPA Summary by Fiscal Year'!C36="Pass With Exemption(s)","2011-2012",""))))))))))))))))))))))))))))))))</f>
        <v/>
      </c>
      <c r="C36" s="91" t="str">
        <f>IF(B36="","",VLOOKUP(B36,'District AF'!$A$10:$X$25,4,FALSE))</f>
        <v/>
      </c>
      <c r="D36" s="90" t="str">
        <f>IF('SELPA Summary by Fiscal Year'!KA36="Pass","2026-2027",IF('SELPA Summary by Fiscal Year'!KA36="Pass With Exemption(s)","2026-2027",IF('SELPA Summary by Fiscal Year'!JH36="Pass","2025-2026",IF('SELPA Summary by Fiscal Year'!JH36="Pass With Exemption(s)","2025-2026",IF('SELPA Summary by Fiscal Year'!IO36="Pass","2024-2025",IF('SELPA Summary by Fiscal Year'!IO36="Pass With Exemption(s)","2024-2025",IF('SELPA Summary by Fiscal Year'!HV36="Pass","2023-2024",IF('SELPA Summary by Fiscal Year'!HV36="Pass With Exemption(s)","2023-2024",IF('SELPA Summary by Fiscal Year'!HC36="Pass","2022-2023",IF('SELPA Summary by Fiscal Year'!HC36="Pass With Exemption(s)","2022-2023",IF('SELPA Summary by Fiscal Year'!GJ36="Pass","2021-2022",IF('SELPA Summary by Fiscal Year'!GJ36="Pass With Exemption(s)","2021-2022",IF('SELPA Summary by Fiscal Year'!FQ36="Pass","2020-2021",IF('SELPA Summary by Fiscal Year'!FQ36="Pass With Exemption(s)","2020-2021",IF('SELPA Summary by Fiscal Year'!EX36="Pass","2019-2020",IF('SELPA Summary by Fiscal Year'!EX36="Pass With Exemption(s)","2019-2020",IF('SELPA Summary by Fiscal Year'!EE36="Pass","2018-2019",IF('SELPA Summary by Fiscal Year'!EE36="Pass With Exemption(s)","2018-2019",IF('SELPA Summary by Fiscal Year'!DL36="Pass","2017-2018",IF('SELPA Summary by Fiscal Year'!DL36="Pass With Exemption(s)","2017-2018",IF('SELPA Summary by Fiscal Year'!CS36="Pass","2016-2017",IF('SELPA Summary by Fiscal Year'!CS36="Pass With Exemption(s)","2016-2017",IF('SELPA Summary by Fiscal Year'!BZ36="Pass","2015-2016",IF('SELPA Summary by Fiscal Year'!BZ36="Pass With Exemption(s)","2016-2017",IF('SELPA Summary by Fiscal Year'!BG36="Pass","2014-2015",IF('SELPA Summary by Fiscal Year'!BG36="Pass With Exemption(s)","2014-2015",IF('SELPA Summary by Fiscal Year'!AN36="Pass","2013-2014",IF('SELPA Summary by Fiscal Year'!AN36="Pass With Exemption(s)","2013-2014",IF('SELPA Summary by Fiscal Year'!U36="Pass","2012-2013",IF('SELPA Summary by Fiscal Year'!U36="Pass With Exemption(s)","2012-2013",IF('SELPA Summary by Fiscal Year'!E36="Pass","2011-2012",IF('SELPA Summary by Fiscal Year'!E36="Pass With Exemption(s)","2011-2012",""))))))))))))))))))))))))))))))))</f>
        <v/>
      </c>
      <c r="E36" s="91" t="str">
        <f>IF(D36="","",VLOOKUP(D36,'District AF'!$A$10:$X$25,6,FALSE))</f>
        <v/>
      </c>
      <c r="F36" s="90" t="str">
        <f>IF('SELPA Summary by Fiscal Year'!KE36="Pass","2026-2027",IF('SELPA Summary by Fiscal Year'!KE36="Pass With Exemption(s)","2026-2027",IF('SELPA Summary by Fiscal Year'!JL36="Pass","2025-2026",IF('SELPA Summary by Fiscal Year'!JL36="Pass With Exemption(s)","2025-2026",IF('SELPA Summary by Fiscal Year'!IS36="Pass","2024-2025",IF('SELPA Summary by Fiscal Year'!IS36="Pass With Exemption(s)","2024-2025",IF('SELPA Summary by Fiscal Year'!HZ36="Pass","2023-2024",IF('SELPA Summary by Fiscal Year'!HZ36="Pass With Exemption(s)","2023-2024",IF('SELPA Summary by Fiscal Year'!HG36="Pass","2022-2023",IF('SELPA Summary by Fiscal Year'!HG36="Pass With Exemption(s)","2022-2023",IF('SELPA Summary by Fiscal Year'!GN36="Pass","2021-2022",IF('SELPA Summary by Fiscal Year'!GN36="Pass With Exemption(s)","2021-2022",IF('SELPA Summary by Fiscal Year'!FU36="Pass","2020-2021",IF('SELPA Summary by Fiscal Year'!FU36="Pass With Exemption(s)","2020-2021",IF('SELPA Summary by Fiscal Year'!FB36="Pass","2019-2020",IF('SELPA Summary by Fiscal Year'!FB36="Pass With Exemption(s)","2019-2020",IF('SELPA Summary by Fiscal Year'!EI36="Pass","2018-2019",IF('SELPA Summary by Fiscal Year'!EI36="Pass With Exemption(s)","2018-2019",IF('SELPA Summary by Fiscal Year'!DP36="Pass","2017-2018",IF('SELPA Summary by Fiscal Year'!DP36="Pass With Exemption(s)","2017-2018",IF('SELPA Summary by Fiscal Year'!CW36="Pass","2016-2017",IF('SELPA Summary by Fiscal Year'!CW36="Pass With Exemption(s)","2016-2017",IF('SELPA Summary by Fiscal Year'!CD36="Pass","2015-2016",IF('SELPA Summary by Fiscal Year'!CD36="Pass With Exemption(s)","2015-2016",IF('SELPA Summary by Fiscal Year'!BK36="Pass","2014-2015",IF('SELPA Summary by Fiscal Year'!BK36="Pass With Exemption(s)","2014-2015",IF('SELPA Summary by Fiscal Year'!AR36="Pass","2013-2014",IF('SELPA Summary by Fiscal Year'!AR36="Pass With Exemption(s)","2013-2014",IF('SELPA Summary by Fiscal Year'!Y36="Pass","2012-2013",IF('SELPA Summary by Fiscal Year'!Y36="Pass With Exemption(s)","2012-2013",IF('SELPA Summary by Fiscal Year'!H36="Pass","2011-2012",IF('SELPA Summary by Fiscal Year'!H36="Pass With Exemption(s)","2011-2012",""))))))))))))))))))))))))))))))))</f>
        <v/>
      </c>
      <c r="G36" s="91" t="str">
        <f>IF(F36="","",VLOOKUP(F36,'District AF'!$A$10:$X$25,15,FALSE))</f>
        <v/>
      </c>
      <c r="H36" s="90" t="str">
        <f>IF('SELPA Summary by Fiscal Year'!KH36="Pass","2026-2027",IF('SELPA Summary by Fiscal Year'!KH36="Pass With Exemption(s)","2026-2027",IF('SELPA Summary by Fiscal Year'!JO36="Pass","2025-2026",IF('SELPA Summary by Fiscal Year'!JO36="Pass With Exemption(s)","2025-2026",IF('SELPA Summary by Fiscal Year'!IV36="Pass","2024-2025",IF('SELPA Summary by Fiscal Year'!IV36="Pass With Exemption(s)","2024-2025",IF('SELPA Summary by Fiscal Year'!IC36="Pass","2023-2024",IF('SELPA Summary by Fiscal Year'!IC36="Pass With Exemption(s)","2023-2024",IF('SELPA Summary by Fiscal Year'!HJ36="Pass","2022-2023",IF('SELPA Summary by Fiscal Year'!HJ36="Pass With Exemption(s)","2022-2023",IF('SELPA Summary by Fiscal Year'!GQ36="Pass","2021-2022",IF('SELPA Summary by Fiscal Year'!GQ36="Pass With Exemption(s)","2021-2022",IF('SELPA Summary by Fiscal Year'!FX36="Pass","2020-2021",IF('SELPA Summary by Fiscal Year'!FX36="Pass With Exemption(s)","2020-2021",IF('SELPA Summary by Fiscal Year'!FE36="Pass","2019-2020",IF('SELPA Summary by Fiscal Year'!FE36="Pass With Exemption(s)","2019-2020",IF('SELPA Summary by Fiscal Year'!EL36="Pass","2018-2019",IF('SELPA Summary by Fiscal Year'!EL36="Pass With Exemption(s)","2018-2019",IF('SELPA Summary by Fiscal Year'!DS36="Pass","2017-2018",IF('SELPA Summary by Fiscal Year'!DS36="Pass With Exemption(s)","2017-2018",IF('SELPA Summary by Fiscal Year'!CZ36="Pass","2016-2017",IF('SELPA Summary by Fiscal Year'!CZ36="Pass With Exemption(s)","2016-2017",IF('SELPA Summary by Fiscal Year'!CG36="Pass","2015-2016",IF('SELPA Summary by Fiscal Year'!CG36="Pass With Exemption(s)","2015-2016",IF('SELPA Summary by Fiscal Year'!BN36="Pass","2014-2015",IF('SELPA Summary by Fiscal Year'!BN36="Pass With Exemption(s)","2014-2015",IF('SELPA Summary by Fiscal Year'!AU36="Pass","2013-2014",IF('SELPA Summary by Fiscal Year'!AU36="Pass With Exemption(s)","2013-2014",IF('SELPA Summary by Fiscal Year'!AB36="Pass","2012-2013",IF('SELPA Summary by Fiscal Year'!AB36="Pass With Exemption(s)","2012-2013",IF('SELPA Summary by Fiscal Year'!J36="Pass","2011-2012",IF('SELPA Summary by Fiscal Year'!J36="Pass With Exemption(s)","2011-2012",""))))))))))))))))))))))))))))))))</f>
        <v/>
      </c>
      <c r="I36" s="91" t="str">
        <f>IF(H36="","",VLOOKUP(H36,'District AF'!$A$10:$X$25,16,FALSE))</f>
        <v/>
      </c>
    </row>
    <row r="37" spans="1:9" x14ac:dyDescent="0.3">
      <c r="A37" s="30">
        <f>'District AG'!$B$3</f>
        <v>0</v>
      </c>
      <c r="B37" s="90" t="str">
        <f>IF('SELPA Summary by Fiscal Year'!JW37="Pass","2026-2027",IF('SELPA Summary by Fiscal Year'!JW37="Pass With Exemption(s)","2026-2027",IF('SELPA Summary by Fiscal Year'!JD37="Pass","2025-2026",IF('SELPA Summary by Fiscal Year'!JD37="Pass With Exemption(s)","2025-2026",IF('SELPA Summary by Fiscal Year'!IK37="Pass","2024-2025",IF('SELPA Summary by Fiscal Year'!IK37="Pass With Exemption(s)","2024-2025",IF('SELPA Summary by Fiscal Year'!HR37="Pass","2023-2024",IF('SELPA Summary by Fiscal Year'!HR37="Pass With Exemption(s)","2023-2024",IF('SELPA Summary by Fiscal Year'!GY37="Pass","2022-2023",IF('SELPA Summary by Fiscal Year'!GY37="Pass With Exemption(s)","2022-2023",IF('SELPA Summary by Fiscal Year'!GF37="Pass","2021-2022",IF('SELPA Summary by Fiscal Year'!GF37="Pass With Exemption(s)","2021-2022",IF('SELPA Summary by Fiscal Year'!FM37="Pass","2020-2021",IF('SELPA Summary by Fiscal Year'!FM37="Pass With Exemption(s)","2020-2021",IF('SELPA Summary by Fiscal Year'!ET37="Pass","2019-2020",IF('SELPA Summary by Fiscal Year'!ET37="Pass With Exemption(s)","2019-2020",IF('SELPA Summary by Fiscal Year'!EA37="Pass","2018-2019",IF('SELPA Summary by Fiscal Year'!EA37="Pass With Exemption(s)","2018-2019",IF('SELPA Summary by Fiscal Year'!DH37="Pass","2017-2018",IF('SELPA Summary by Fiscal Year'!DH37="Pass With Exemption(s)","2017-2018",IF('SELPA Summary by Fiscal Year'!CO37="Pass","2016-2017",IF('SELPA Summary by Fiscal Year'!CO37="Pass With Exemption(s)","2016-2017",IF('SELPA Summary by Fiscal Year'!BV37="Pass","2015-2016",IF('SELPA Summary by Fiscal Year'!BV37="Pass With Exemption(s)","2015-2016",IF('SELPA Summary by Fiscal Year'!BC37="Pass","2014-2015",IF('SELPA Summary by Fiscal Year'!BC37="Pass With Exemption(s)","2014-2015",IF('SELPA Summary by Fiscal Year'!AJ37="Pass","2013-2014",IF('SELPA Summary by Fiscal Year'!AJ37="Pass With Exemption(s)","2013-2014",IF('SELPA Summary by Fiscal Year'!Q37="Pass","2012-2013",IF('SELPA Summary by Fiscal Year'!Q37="Pass With Exemption(s)","2012-2013",IF('SELPA Summary by Fiscal Year'!C37="Pass","2011-2012",IF('SELPA Summary by Fiscal Year'!C37="Pass With Exemption(s)","2011-2012",""))))))))))))))))))))))))))))))))</f>
        <v/>
      </c>
      <c r="C37" s="91" t="str">
        <f>IF(B37="","",VLOOKUP(B37,'District AG'!$A$10:$X$25,4,FALSE))</f>
        <v/>
      </c>
      <c r="D37" s="90" t="str">
        <f>IF('SELPA Summary by Fiscal Year'!KA37="Pass","2026-2027",IF('SELPA Summary by Fiscal Year'!KA37="Pass With Exemption(s)","2026-2027",IF('SELPA Summary by Fiscal Year'!JH37="Pass","2025-2026",IF('SELPA Summary by Fiscal Year'!JH37="Pass With Exemption(s)","2025-2026",IF('SELPA Summary by Fiscal Year'!IO37="Pass","2024-2025",IF('SELPA Summary by Fiscal Year'!IO37="Pass With Exemption(s)","2024-2025",IF('SELPA Summary by Fiscal Year'!HV37="Pass","2023-2024",IF('SELPA Summary by Fiscal Year'!HV37="Pass With Exemption(s)","2023-2024",IF('SELPA Summary by Fiscal Year'!HC37="Pass","2022-2023",IF('SELPA Summary by Fiscal Year'!HC37="Pass With Exemption(s)","2022-2023",IF('SELPA Summary by Fiscal Year'!GJ37="Pass","2021-2022",IF('SELPA Summary by Fiscal Year'!GJ37="Pass With Exemption(s)","2021-2022",IF('SELPA Summary by Fiscal Year'!FQ37="Pass","2020-2021",IF('SELPA Summary by Fiscal Year'!FQ37="Pass With Exemption(s)","2020-2021",IF('SELPA Summary by Fiscal Year'!EX37="Pass","2019-2020",IF('SELPA Summary by Fiscal Year'!EX37="Pass With Exemption(s)","2019-2020",IF('SELPA Summary by Fiscal Year'!EE37="Pass","2018-2019",IF('SELPA Summary by Fiscal Year'!EE37="Pass With Exemption(s)","2018-2019",IF('SELPA Summary by Fiscal Year'!DL37="Pass","2017-2018",IF('SELPA Summary by Fiscal Year'!DL37="Pass With Exemption(s)","2017-2018",IF('SELPA Summary by Fiscal Year'!CS37="Pass","2016-2017",IF('SELPA Summary by Fiscal Year'!CS37="Pass With Exemption(s)","2016-2017",IF('SELPA Summary by Fiscal Year'!BZ37="Pass","2015-2016",IF('SELPA Summary by Fiscal Year'!BZ37="Pass With Exemption(s)","2016-2017",IF('SELPA Summary by Fiscal Year'!BG37="Pass","2014-2015",IF('SELPA Summary by Fiscal Year'!BG37="Pass With Exemption(s)","2014-2015",IF('SELPA Summary by Fiscal Year'!AN37="Pass","2013-2014",IF('SELPA Summary by Fiscal Year'!AN37="Pass With Exemption(s)","2013-2014",IF('SELPA Summary by Fiscal Year'!U37="Pass","2012-2013",IF('SELPA Summary by Fiscal Year'!U37="Pass With Exemption(s)","2012-2013",IF('SELPA Summary by Fiscal Year'!E37="Pass","2011-2012",IF('SELPA Summary by Fiscal Year'!E37="Pass With Exemption(s)","2011-2012",""))))))))))))))))))))))))))))))))</f>
        <v/>
      </c>
      <c r="E37" s="91" t="str">
        <f>IF(D37="","",VLOOKUP(D37,'District AG'!$A$10:$X$25,6,FALSE))</f>
        <v/>
      </c>
      <c r="F37" s="90" t="str">
        <f>IF('SELPA Summary by Fiscal Year'!KE37="Pass","2026-2027",IF('SELPA Summary by Fiscal Year'!KE37="Pass With Exemption(s)","2026-2027",IF('SELPA Summary by Fiscal Year'!JL37="Pass","2025-2026",IF('SELPA Summary by Fiscal Year'!JL37="Pass With Exemption(s)","2025-2026",IF('SELPA Summary by Fiscal Year'!IS37="Pass","2024-2025",IF('SELPA Summary by Fiscal Year'!IS37="Pass With Exemption(s)","2024-2025",IF('SELPA Summary by Fiscal Year'!HZ37="Pass","2023-2024",IF('SELPA Summary by Fiscal Year'!HZ37="Pass With Exemption(s)","2023-2024",IF('SELPA Summary by Fiscal Year'!HG37="Pass","2022-2023",IF('SELPA Summary by Fiscal Year'!HG37="Pass With Exemption(s)","2022-2023",IF('SELPA Summary by Fiscal Year'!GN37="Pass","2021-2022",IF('SELPA Summary by Fiscal Year'!GN37="Pass With Exemption(s)","2021-2022",IF('SELPA Summary by Fiscal Year'!FU37="Pass","2020-2021",IF('SELPA Summary by Fiscal Year'!FU37="Pass With Exemption(s)","2020-2021",IF('SELPA Summary by Fiscal Year'!FB37="Pass","2019-2020",IF('SELPA Summary by Fiscal Year'!FB37="Pass With Exemption(s)","2019-2020",IF('SELPA Summary by Fiscal Year'!EI37="Pass","2018-2019",IF('SELPA Summary by Fiscal Year'!EI37="Pass With Exemption(s)","2018-2019",IF('SELPA Summary by Fiscal Year'!DP37="Pass","2017-2018",IF('SELPA Summary by Fiscal Year'!DP37="Pass With Exemption(s)","2017-2018",IF('SELPA Summary by Fiscal Year'!CW37="Pass","2016-2017",IF('SELPA Summary by Fiscal Year'!CW37="Pass With Exemption(s)","2016-2017",IF('SELPA Summary by Fiscal Year'!CD37="Pass","2015-2016",IF('SELPA Summary by Fiscal Year'!CD37="Pass With Exemption(s)","2015-2016",IF('SELPA Summary by Fiscal Year'!BK37="Pass","2014-2015",IF('SELPA Summary by Fiscal Year'!BK37="Pass With Exemption(s)","2014-2015",IF('SELPA Summary by Fiscal Year'!AR37="Pass","2013-2014",IF('SELPA Summary by Fiscal Year'!AR37="Pass With Exemption(s)","2013-2014",IF('SELPA Summary by Fiscal Year'!Y37="Pass","2012-2013",IF('SELPA Summary by Fiscal Year'!Y37="Pass With Exemption(s)","2012-2013",IF('SELPA Summary by Fiscal Year'!H37="Pass","2011-2012",IF('SELPA Summary by Fiscal Year'!H37="Pass With Exemption(s)","2011-2012",""))))))))))))))))))))))))))))))))</f>
        <v/>
      </c>
      <c r="G37" s="91" t="str">
        <f>IF(F37="","",VLOOKUP(F37,'District AG'!$A$10:$X$25,15,FALSE))</f>
        <v/>
      </c>
      <c r="H37" s="90" t="str">
        <f>IF('SELPA Summary by Fiscal Year'!KH37="Pass","2026-2027",IF('SELPA Summary by Fiscal Year'!KH37="Pass With Exemption(s)","2026-2027",IF('SELPA Summary by Fiscal Year'!JO37="Pass","2025-2026",IF('SELPA Summary by Fiscal Year'!JO37="Pass With Exemption(s)","2025-2026",IF('SELPA Summary by Fiscal Year'!IV37="Pass","2024-2025",IF('SELPA Summary by Fiscal Year'!IV37="Pass With Exemption(s)","2024-2025",IF('SELPA Summary by Fiscal Year'!IC37="Pass","2023-2024",IF('SELPA Summary by Fiscal Year'!IC37="Pass With Exemption(s)","2023-2024",IF('SELPA Summary by Fiscal Year'!HJ37="Pass","2022-2023",IF('SELPA Summary by Fiscal Year'!HJ37="Pass With Exemption(s)","2022-2023",IF('SELPA Summary by Fiscal Year'!GQ37="Pass","2021-2022",IF('SELPA Summary by Fiscal Year'!GQ37="Pass With Exemption(s)","2021-2022",IF('SELPA Summary by Fiscal Year'!FX37="Pass","2020-2021",IF('SELPA Summary by Fiscal Year'!FX37="Pass With Exemption(s)","2020-2021",IF('SELPA Summary by Fiscal Year'!FE37="Pass","2019-2020",IF('SELPA Summary by Fiscal Year'!FE37="Pass With Exemption(s)","2019-2020",IF('SELPA Summary by Fiscal Year'!EL37="Pass","2018-2019",IF('SELPA Summary by Fiscal Year'!EL37="Pass With Exemption(s)","2018-2019",IF('SELPA Summary by Fiscal Year'!DS37="Pass","2017-2018",IF('SELPA Summary by Fiscal Year'!DS37="Pass With Exemption(s)","2017-2018",IF('SELPA Summary by Fiscal Year'!CZ37="Pass","2016-2017",IF('SELPA Summary by Fiscal Year'!CZ37="Pass With Exemption(s)","2016-2017",IF('SELPA Summary by Fiscal Year'!CG37="Pass","2015-2016",IF('SELPA Summary by Fiscal Year'!CG37="Pass With Exemption(s)","2015-2016",IF('SELPA Summary by Fiscal Year'!BN37="Pass","2014-2015",IF('SELPA Summary by Fiscal Year'!BN37="Pass With Exemption(s)","2014-2015",IF('SELPA Summary by Fiscal Year'!AU37="Pass","2013-2014",IF('SELPA Summary by Fiscal Year'!AU37="Pass With Exemption(s)","2013-2014",IF('SELPA Summary by Fiscal Year'!AB37="Pass","2012-2013",IF('SELPA Summary by Fiscal Year'!AB37="Pass With Exemption(s)","2012-2013",IF('SELPA Summary by Fiscal Year'!J37="Pass","2011-2012",IF('SELPA Summary by Fiscal Year'!J37="Pass With Exemption(s)","2011-2012",""))))))))))))))))))))))))))))))))</f>
        <v/>
      </c>
      <c r="I37" s="91" t="str">
        <f>IF(H37="","",VLOOKUP(H37,'District AG'!$A$10:$X$25,16,FALSE))</f>
        <v/>
      </c>
    </row>
    <row r="38" spans="1:9" x14ac:dyDescent="0.3">
      <c r="A38" s="30">
        <f>'District AH'!$B$3</f>
        <v>0</v>
      </c>
      <c r="B38" s="90" t="str">
        <f>IF('SELPA Summary by Fiscal Year'!JW38="Pass","2026-2027",IF('SELPA Summary by Fiscal Year'!JW38="Pass With Exemption(s)","2026-2027",IF('SELPA Summary by Fiscal Year'!JD38="Pass","2025-2026",IF('SELPA Summary by Fiscal Year'!JD38="Pass With Exemption(s)","2025-2026",IF('SELPA Summary by Fiscal Year'!IK38="Pass","2024-2025",IF('SELPA Summary by Fiscal Year'!IK38="Pass With Exemption(s)","2024-2025",IF('SELPA Summary by Fiscal Year'!HR38="Pass","2023-2024",IF('SELPA Summary by Fiscal Year'!HR38="Pass With Exemption(s)","2023-2024",IF('SELPA Summary by Fiscal Year'!GY38="Pass","2022-2023",IF('SELPA Summary by Fiscal Year'!GY38="Pass With Exemption(s)","2022-2023",IF('SELPA Summary by Fiscal Year'!GF38="Pass","2021-2022",IF('SELPA Summary by Fiscal Year'!GF38="Pass With Exemption(s)","2021-2022",IF('SELPA Summary by Fiscal Year'!FM38="Pass","2020-2021",IF('SELPA Summary by Fiscal Year'!FM38="Pass With Exemption(s)","2020-2021",IF('SELPA Summary by Fiscal Year'!ET38="Pass","2019-2020",IF('SELPA Summary by Fiscal Year'!ET38="Pass With Exemption(s)","2019-2020",IF('SELPA Summary by Fiscal Year'!EA38="Pass","2018-2019",IF('SELPA Summary by Fiscal Year'!EA38="Pass With Exemption(s)","2018-2019",IF('SELPA Summary by Fiscal Year'!DH38="Pass","2017-2018",IF('SELPA Summary by Fiscal Year'!DH38="Pass With Exemption(s)","2017-2018",IF('SELPA Summary by Fiscal Year'!CO38="Pass","2016-2017",IF('SELPA Summary by Fiscal Year'!CO38="Pass With Exemption(s)","2016-2017",IF('SELPA Summary by Fiscal Year'!BV38="Pass","2015-2016",IF('SELPA Summary by Fiscal Year'!BV38="Pass With Exemption(s)","2015-2016",IF('SELPA Summary by Fiscal Year'!BC38="Pass","2014-2015",IF('SELPA Summary by Fiscal Year'!BC38="Pass With Exemption(s)","2014-2015",IF('SELPA Summary by Fiscal Year'!AJ38="Pass","2013-2014",IF('SELPA Summary by Fiscal Year'!AJ38="Pass With Exemption(s)","2013-2014",IF('SELPA Summary by Fiscal Year'!Q38="Pass","2012-2013",IF('SELPA Summary by Fiscal Year'!Q38="Pass With Exemption(s)","2012-2013",IF('SELPA Summary by Fiscal Year'!C38="Pass","2011-2012",IF('SELPA Summary by Fiscal Year'!C38="Pass With Exemption(s)","2011-2012",""))))))))))))))))))))))))))))))))</f>
        <v/>
      </c>
      <c r="C38" s="91" t="str">
        <f>IF(B38="","",VLOOKUP(B38,'District AH'!$A$10:$X$25,4,FALSE))</f>
        <v/>
      </c>
      <c r="D38" s="90" t="str">
        <f>IF('SELPA Summary by Fiscal Year'!KA38="Pass","2026-2027",IF('SELPA Summary by Fiscal Year'!KA38="Pass With Exemption(s)","2026-2027",IF('SELPA Summary by Fiscal Year'!JH38="Pass","2025-2026",IF('SELPA Summary by Fiscal Year'!JH38="Pass With Exemption(s)","2025-2026",IF('SELPA Summary by Fiscal Year'!IO38="Pass","2024-2025",IF('SELPA Summary by Fiscal Year'!IO38="Pass With Exemption(s)","2024-2025",IF('SELPA Summary by Fiscal Year'!HV38="Pass","2023-2024",IF('SELPA Summary by Fiscal Year'!HV38="Pass With Exemption(s)","2023-2024",IF('SELPA Summary by Fiscal Year'!HC38="Pass","2022-2023",IF('SELPA Summary by Fiscal Year'!HC38="Pass With Exemption(s)","2022-2023",IF('SELPA Summary by Fiscal Year'!GJ38="Pass","2021-2022",IF('SELPA Summary by Fiscal Year'!GJ38="Pass With Exemption(s)","2021-2022",IF('SELPA Summary by Fiscal Year'!FQ38="Pass","2020-2021",IF('SELPA Summary by Fiscal Year'!FQ38="Pass With Exemption(s)","2020-2021",IF('SELPA Summary by Fiscal Year'!EX38="Pass","2019-2020",IF('SELPA Summary by Fiscal Year'!EX38="Pass With Exemption(s)","2019-2020",IF('SELPA Summary by Fiscal Year'!EE38="Pass","2018-2019",IF('SELPA Summary by Fiscal Year'!EE38="Pass With Exemption(s)","2018-2019",IF('SELPA Summary by Fiscal Year'!DL38="Pass","2017-2018",IF('SELPA Summary by Fiscal Year'!DL38="Pass With Exemption(s)","2017-2018",IF('SELPA Summary by Fiscal Year'!CS38="Pass","2016-2017",IF('SELPA Summary by Fiscal Year'!CS38="Pass With Exemption(s)","2016-2017",IF('SELPA Summary by Fiscal Year'!BZ38="Pass","2015-2016",IF('SELPA Summary by Fiscal Year'!BZ38="Pass With Exemption(s)","2016-2017",IF('SELPA Summary by Fiscal Year'!BG38="Pass","2014-2015",IF('SELPA Summary by Fiscal Year'!BG38="Pass With Exemption(s)","2014-2015",IF('SELPA Summary by Fiscal Year'!AN38="Pass","2013-2014",IF('SELPA Summary by Fiscal Year'!AN38="Pass With Exemption(s)","2013-2014",IF('SELPA Summary by Fiscal Year'!U38="Pass","2012-2013",IF('SELPA Summary by Fiscal Year'!U38="Pass With Exemption(s)","2012-2013",IF('SELPA Summary by Fiscal Year'!E38="Pass","2011-2012",IF('SELPA Summary by Fiscal Year'!E38="Pass With Exemption(s)","2011-2012",""))))))))))))))))))))))))))))))))</f>
        <v/>
      </c>
      <c r="E38" s="91" t="str">
        <f>IF(D38="","",VLOOKUP(D38,'District AH'!$A$10:$X$25,6,FALSE))</f>
        <v/>
      </c>
      <c r="F38" s="90" t="str">
        <f>IF('SELPA Summary by Fiscal Year'!KE38="Pass","2026-2027",IF('SELPA Summary by Fiscal Year'!KE38="Pass With Exemption(s)","2026-2027",IF('SELPA Summary by Fiscal Year'!JL38="Pass","2025-2026",IF('SELPA Summary by Fiscal Year'!JL38="Pass With Exemption(s)","2025-2026",IF('SELPA Summary by Fiscal Year'!IS38="Pass","2024-2025",IF('SELPA Summary by Fiscal Year'!IS38="Pass With Exemption(s)","2024-2025",IF('SELPA Summary by Fiscal Year'!HZ38="Pass","2023-2024",IF('SELPA Summary by Fiscal Year'!HZ38="Pass With Exemption(s)","2023-2024",IF('SELPA Summary by Fiscal Year'!HG38="Pass","2022-2023",IF('SELPA Summary by Fiscal Year'!HG38="Pass With Exemption(s)","2022-2023",IF('SELPA Summary by Fiscal Year'!GN38="Pass","2021-2022",IF('SELPA Summary by Fiscal Year'!GN38="Pass With Exemption(s)","2021-2022",IF('SELPA Summary by Fiscal Year'!FU38="Pass","2020-2021",IF('SELPA Summary by Fiscal Year'!FU38="Pass With Exemption(s)","2020-2021",IF('SELPA Summary by Fiscal Year'!FB38="Pass","2019-2020",IF('SELPA Summary by Fiscal Year'!FB38="Pass With Exemption(s)","2019-2020",IF('SELPA Summary by Fiscal Year'!EI38="Pass","2018-2019",IF('SELPA Summary by Fiscal Year'!EI38="Pass With Exemption(s)","2018-2019",IF('SELPA Summary by Fiscal Year'!DP38="Pass","2017-2018",IF('SELPA Summary by Fiscal Year'!DP38="Pass With Exemption(s)","2017-2018",IF('SELPA Summary by Fiscal Year'!CW38="Pass","2016-2017",IF('SELPA Summary by Fiscal Year'!CW38="Pass With Exemption(s)","2016-2017",IF('SELPA Summary by Fiscal Year'!CD38="Pass","2015-2016",IF('SELPA Summary by Fiscal Year'!CD38="Pass With Exemption(s)","2015-2016",IF('SELPA Summary by Fiscal Year'!BK38="Pass","2014-2015",IF('SELPA Summary by Fiscal Year'!BK38="Pass With Exemption(s)","2014-2015",IF('SELPA Summary by Fiscal Year'!AR38="Pass","2013-2014",IF('SELPA Summary by Fiscal Year'!AR38="Pass With Exemption(s)","2013-2014",IF('SELPA Summary by Fiscal Year'!Y38="Pass","2012-2013",IF('SELPA Summary by Fiscal Year'!Y38="Pass With Exemption(s)","2012-2013",IF('SELPA Summary by Fiscal Year'!H38="Pass","2011-2012",IF('SELPA Summary by Fiscal Year'!H38="Pass With Exemption(s)","2011-2012",""))))))))))))))))))))))))))))))))</f>
        <v/>
      </c>
      <c r="G38" s="91" t="str">
        <f>IF(F38="","",VLOOKUP(F38,'District AH'!$A$10:$X$25,15,FALSE))</f>
        <v/>
      </c>
      <c r="H38" s="90" t="str">
        <f>IF('SELPA Summary by Fiscal Year'!KH38="Pass","2026-2027",IF('SELPA Summary by Fiscal Year'!KH38="Pass With Exemption(s)","2026-2027",IF('SELPA Summary by Fiscal Year'!JO38="Pass","2025-2026",IF('SELPA Summary by Fiscal Year'!JO38="Pass With Exemption(s)","2025-2026",IF('SELPA Summary by Fiscal Year'!IV38="Pass","2024-2025",IF('SELPA Summary by Fiscal Year'!IV38="Pass With Exemption(s)","2024-2025",IF('SELPA Summary by Fiscal Year'!IC38="Pass","2023-2024",IF('SELPA Summary by Fiscal Year'!IC38="Pass With Exemption(s)","2023-2024",IF('SELPA Summary by Fiscal Year'!HJ38="Pass","2022-2023",IF('SELPA Summary by Fiscal Year'!HJ38="Pass With Exemption(s)","2022-2023",IF('SELPA Summary by Fiscal Year'!GQ38="Pass","2021-2022",IF('SELPA Summary by Fiscal Year'!GQ38="Pass With Exemption(s)","2021-2022",IF('SELPA Summary by Fiscal Year'!FX38="Pass","2020-2021",IF('SELPA Summary by Fiscal Year'!FX38="Pass With Exemption(s)","2020-2021",IF('SELPA Summary by Fiscal Year'!FE38="Pass","2019-2020",IF('SELPA Summary by Fiscal Year'!FE38="Pass With Exemption(s)","2019-2020",IF('SELPA Summary by Fiscal Year'!EL38="Pass","2018-2019",IF('SELPA Summary by Fiscal Year'!EL38="Pass With Exemption(s)","2018-2019",IF('SELPA Summary by Fiscal Year'!DS38="Pass","2017-2018",IF('SELPA Summary by Fiscal Year'!DS38="Pass With Exemption(s)","2017-2018",IF('SELPA Summary by Fiscal Year'!CZ38="Pass","2016-2017",IF('SELPA Summary by Fiscal Year'!CZ38="Pass With Exemption(s)","2016-2017",IF('SELPA Summary by Fiscal Year'!CG38="Pass","2015-2016",IF('SELPA Summary by Fiscal Year'!CG38="Pass With Exemption(s)","2015-2016",IF('SELPA Summary by Fiscal Year'!BN38="Pass","2014-2015",IF('SELPA Summary by Fiscal Year'!BN38="Pass With Exemption(s)","2014-2015",IF('SELPA Summary by Fiscal Year'!AU38="Pass","2013-2014",IF('SELPA Summary by Fiscal Year'!AU38="Pass With Exemption(s)","2013-2014",IF('SELPA Summary by Fiscal Year'!AB38="Pass","2012-2013",IF('SELPA Summary by Fiscal Year'!AB38="Pass With Exemption(s)","2012-2013",IF('SELPA Summary by Fiscal Year'!J38="Pass","2011-2012",IF('SELPA Summary by Fiscal Year'!J38="Pass With Exemption(s)","2011-2012",""))))))))))))))))))))))))))))))))</f>
        <v/>
      </c>
      <c r="I38" s="91" t="str">
        <f>IF(H38="","",VLOOKUP(H38,'District AH'!$A$10:$X$25,16,FALSE))</f>
        <v/>
      </c>
    </row>
    <row r="39" spans="1:9" x14ac:dyDescent="0.3">
      <c r="A39" s="30">
        <f>'District AI'!$B$3</f>
        <v>0</v>
      </c>
      <c r="B39" s="90" t="str">
        <f>IF('SELPA Summary by Fiscal Year'!JW39="Pass","2026-2027",IF('SELPA Summary by Fiscal Year'!JW39="Pass With Exemption(s)","2026-2027",IF('SELPA Summary by Fiscal Year'!JD39="Pass","2025-2026",IF('SELPA Summary by Fiscal Year'!JD39="Pass With Exemption(s)","2025-2026",IF('SELPA Summary by Fiscal Year'!IK39="Pass","2024-2025",IF('SELPA Summary by Fiscal Year'!IK39="Pass With Exemption(s)","2024-2025",IF('SELPA Summary by Fiscal Year'!HR39="Pass","2023-2024",IF('SELPA Summary by Fiscal Year'!HR39="Pass With Exemption(s)","2023-2024",IF('SELPA Summary by Fiscal Year'!GY39="Pass","2022-2023",IF('SELPA Summary by Fiscal Year'!GY39="Pass With Exemption(s)","2022-2023",IF('SELPA Summary by Fiscal Year'!GF39="Pass","2021-2022",IF('SELPA Summary by Fiscal Year'!GF39="Pass With Exemption(s)","2021-2022",IF('SELPA Summary by Fiscal Year'!FM39="Pass","2020-2021",IF('SELPA Summary by Fiscal Year'!FM39="Pass With Exemption(s)","2020-2021",IF('SELPA Summary by Fiscal Year'!ET39="Pass","2019-2020",IF('SELPA Summary by Fiscal Year'!ET39="Pass With Exemption(s)","2019-2020",IF('SELPA Summary by Fiscal Year'!EA39="Pass","2018-2019",IF('SELPA Summary by Fiscal Year'!EA39="Pass With Exemption(s)","2018-2019",IF('SELPA Summary by Fiscal Year'!DH39="Pass","2017-2018",IF('SELPA Summary by Fiscal Year'!DH39="Pass With Exemption(s)","2017-2018",IF('SELPA Summary by Fiscal Year'!CO39="Pass","2016-2017",IF('SELPA Summary by Fiscal Year'!CO39="Pass With Exemption(s)","2016-2017",IF('SELPA Summary by Fiscal Year'!BV39="Pass","2015-2016",IF('SELPA Summary by Fiscal Year'!BV39="Pass With Exemption(s)","2015-2016",IF('SELPA Summary by Fiscal Year'!BC39="Pass","2014-2015",IF('SELPA Summary by Fiscal Year'!BC39="Pass With Exemption(s)","2014-2015",IF('SELPA Summary by Fiscal Year'!AJ39="Pass","2013-2014",IF('SELPA Summary by Fiscal Year'!AJ39="Pass With Exemption(s)","2013-2014",IF('SELPA Summary by Fiscal Year'!Q39="Pass","2012-2013",IF('SELPA Summary by Fiscal Year'!Q39="Pass With Exemption(s)","2012-2013",IF('SELPA Summary by Fiscal Year'!C39="Pass","2011-2012",IF('SELPA Summary by Fiscal Year'!C39="Pass With Exemption(s)","2011-2012",""))))))))))))))))))))))))))))))))</f>
        <v/>
      </c>
      <c r="C39" s="91" t="str">
        <f>IF(B39="","",VLOOKUP(B39,'District AI'!$A$10:$X$25,4,FALSE))</f>
        <v/>
      </c>
      <c r="D39" s="90" t="str">
        <f>IF('SELPA Summary by Fiscal Year'!KA39="Pass","2026-2027",IF('SELPA Summary by Fiscal Year'!KA39="Pass With Exemption(s)","2026-2027",IF('SELPA Summary by Fiscal Year'!JH39="Pass","2025-2026",IF('SELPA Summary by Fiscal Year'!JH39="Pass With Exemption(s)","2025-2026",IF('SELPA Summary by Fiscal Year'!IO39="Pass","2024-2025",IF('SELPA Summary by Fiscal Year'!IO39="Pass With Exemption(s)","2024-2025",IF('SELPA Summary by Fiscal Year'!HV39="Pass","2023-2024",IF('SELPA Summary by Fiscal Year'!HV39="Pass With Exemption(s)","2023-2024",IF('SELPA Summary by Fiscal Year'!HC39="Pass","2022-2023",IF('SELPA Summary by Fiscal Year'!HC39="Pass With Exemption(s)","2022-2023",IF('SELPA Summary by Fiscal Year'!GJ39="Pass","2021-2022",IF('SELPA Summary by Fiscal Year'!GJ39="Pass With Exemption(s)","2021-2022",IF('SELPA Summary by Fiscal Year'!FQ39="Pass","2020-2021",IF('SELPA Summary by Fiscal Year'!FQ39="Pass With Exemption(s)","2020-2021",IF('SELPA Summary by Fiscal Year'!EX39="Pass","2019-2020",IF('SELPA Summary by Fiscal Year'!EX39="Pass With Exemption(s)","2019-2020",IF('SELPA Summary by Fiscal Year'!EE39="Pass","2018-2019",IF('SELPA Summary by Fiscal Year'!EE39="Pass With Exemption(s)","2018-2019",IF('SELPA Summary by Fiscal Year'!DL39="Pass","2017-2018",IF('SELPA Summary by Fiscal Year'!DL39="Pass With Exemption(s)","2017-2018",IF('SELPA Summary by Fiscal Year'!CS39="Pass","2016-2017",IF('SELPA Summary by Fiscal Year'!CS39="Pass With Exemption(s)","2016-2017",IF('SELPA Summary by Fiscal Year'!BZ39="Pass","2015-2016",IF('SELPA Summary by Fiscal Year'!BZ39="Pass With Exemption(s)","2016-2017",IF('SELPA Summary by Fiscal Year'!BG39="Pass","2014-2015",IF('SELPA Summary by Fiscal Year'!BG39="Pass With Exemption(s)","2014-2015",IF('SELPA Summary by Fiscal Year'!AN39="Pass","2013-2014",IF('SELPA Summary by Fiscal Year'!AN39="Pass With Exemption(s)","2013-2014",IF('SELPA Summary by Fiscal Year'!U39="Pass","2012-2013",IF('SELPA Summary by Fiscal Year'!U39="Pass With Exemption(s)","2012-2013",IF('SELPA Summary by Fiscal Year'!E39="Pass","2011-2012",IF('SELPA Summary by Fiscal Year'!E39="Pass With Exemption(s)","2011-2012",""))))))))))))))))))))))))))))))))</f>
        <v/>
      </c>
      <c r="E39" s="91" t="str">
        <f>IF(D39="","",VLOOKUP(D39,'District AI'!$A$10:$X$25,6,FALSE))</f>
        <v/>
      </c>
      <c r="F39" s="90" t="str">
        <f>IF('SELPA Summary by Fiscal Year'!KE39="Pass","2026-2027",IF('SELPA Summary by Fiscal Year'!KE39="Pass With Exemption(s)","2026-2027",IF('SELPA Summary by Fiscal Year'!JL39="Pass","2025-2026",IF('SELPA Summary by Fiscal Year'!JL39="Pass With Exemption(s)","2025-2026",IF('SELPA Summary by Fiscal Year'!IS39="Pass","2024-2025",IF('SELPA Summary by Fiscal Year'!IS39="Pass With Exemption(s)","2024-2025",IF('SELPA Summary by Fiscal Year'!HZ39="Pass","2023-2024",IF('SELPA Summary by Fiscal Year'!HZ39="Pass With Exemption(s)","2023-2024",IF('SELPA Summary by Fiscal Year'!HG39="Pass","2022-2023",IF('SELPA Summary by Fiscal Year'!HG39="Pass With Exemption(s)","2022-2023",IF('SELPA Summary by Fiscal Year'!GN39="Pass","2021-2022",IF('SELPA Summary by Fiscal Year'!GN39="Pass With Exemption(s)","2021-2022",IF('SELPA Summary by Fiscal Year'!FU39="Pass","2020-2021",IF('SELPA Summary by Fiscal Year'!FU39="Pass With Exemption(s)","2020-2021",IF('SELPA Summary by Fiscal Year'!FB39="Pass","2019-2020",IF('SELPA Summary by Fiscal Year'!FB39="Pass With Exemption(s)","2019-2020",IF('SELPA Summary by Fiscal Year'!EI39="Pass","2018-2019",IF('SELPA Summary by Fiscal Year'!EI39="Pass With Exemption(s)","2018-2019",IF('SELPA Summary by Fiscal Year'!DP39="Pass","2017-2018",IF('SELPA Summary by Fiscal Year'!DP39="Pass With Exemption(s)","2017-2018",IF('SELPA Summary by Fiscal Year'!CW39="Pass","2016-2017",IF('SELPA Summary by Fiscal Year'!CW39="Pass With Exemption(s)","2016-2017",IF('SELPA Summary by Fiscal Year'!CD39="Pass","2015-2016",IF('SELPA Summary by Fiscal Year'!CD39="Pass With Exemption(s)","2015-2016",IF('SELPA Summary by Fiscal Year'!BK39="Pass","2014-2015",IF('SELPA Summary by Fiscal Year'!BK39="Pass With Exemption(s)","2014-2015",IF('SELPA Summary by Fiscal Year'!AR39="Pass","2013-2014",IF('SELPA Summary by Fiscal Year'!AR39="Pass With Exemption(s)","2013-2014",IF('SELPA Summary by Fiscal Year'!Y39="Pass","2012-2013",IF('SELPA Summary by Fiscal Year'!Y39="Pass With Exemption(s)","2012-2013",IF('SELPA Summary by Fiscal Year'!H39="Pass","2011-2012",IF('SELPA Summary by Fiscal Year'!H39="Pass With Exemption(s)","2011-2012",""))))))))))))))))))))))))))))))))</f>
        <v/>
      </c>
      <c r="G39" s="91" t="str">
        <f>IF(F39="","",VLOOKUP(F39,'District AI'!$A$10:$X$25,15,FALSE))</f>
        <v/>
      </c>
      <c r="H39" s="90" t="str">
        <f>IF('SELPA Summary by Fiscal Year'!KH39="Pass","2026-2027",IF('SELPA Summary by Fiscal Year'!KH39="Pass With Exemption(s)","2026-2027",IF('SELPA Summary by Fiscal Year'!JO39="Pass","2025-2026",IF('SELPA Summary by Fiscal Year'!JO39="Pass With Exemption(s)","2025-2026",IF('SELPA Summary by Fiscal Year'!IV39="Pass","2024-2025",IF('SELPA Summary by Fiscal Year'!IV39="Pass With Exemption(s)","2024-2025",IF('SELPA Summary by Fiscal Year'!IC39="Pass","2023-2024",IF('SELPA Summary by Fiscal Year'!IC39="Pass With Exemption(s)","2023-2024",IF('SELPA Summary by Fiscal Year'!HJ39="Pass","2022-2023",IF('SELPA Summary by Fiscal Year'!HJ39="Pass With Exemption(s)","2022-2023",IF('SELPA Summary by Fiscal Year'!GQ39="Pass","2021-2022",IF('SELPA Summary by Fiscal Year'!GQ39="Pass With Exemption(s)","2021-2022",IF('SELPA Summary by Fiscal Year'!FX39="Pass","2020-2021",IF('SELPA Summary by Fiscal Year'!FX39="Pass With Exemption(s)","2020-2021",IF('SELPA Summary by Fiscal Year'!FE39="Pass","2019-2020",IF('SELPA Summary by Fiscal Year'!FE39="Pass With Exemption(s)","2019-2020",IF('SELPA Summary by Fiscal Year'!EL39="Pass","2018-2019",IF('SELPA Summary by Fiscal Year'!EL39="Pass With Exemption(s)","2018-2019",IF('SELPA Summary by Fiscal Year'!DS39="Pass","2017-2018",IF('SELPA Summary by Fiscal Year'!DS39="Pass With Exemption(s)","2017-2018",IF('SELPA Summary by Fiscal Year'!CZ39="Pass","2016-2017",IF('SELPA Summary by Fiscal Year'!CZ39="Pass With Exemption(s)","2016-2017",IF('SELPA Summary by Fiscal Year'!CG39="Pass","2015-2016",IF('SELPA Summary by Fiscal Year'!CG39="Pass With Exemption(s)","2015-2016",IF('SELPA Summary by Fiscal Year'!BN39="Pass","2014-2015",IF('SELPA Summary by Fiscal Year'!BN39="Pass With Exemption(s)","2014-2015",IF('SELPA Summary by Fiscal Year'!AU39="Pass","2013-2014",IF('SELPA Summary by Fiscal Year'!AU39="Pass With Exemption(s)","2013-2014",IF('SELPA Summary by Fiscal Year'!AB39="Pass","2012-2013",IF('SELPA Summary by Fiscal Year'!AB39="Pass With Exemption(s)","2012-2013",IF('SELPA Summary by Fiscal Year'!J39="Pass","2011-2012",IF('SELPA Summary by Fiscal Year'!J39="Pass With Exemption(s)","2011-2012",""))))))))))))))))))))))))))))))))</f>
        <v/>
      </c>
      <c r="I39" s="91" t="str">
        <f>IF(H39="","",VLOOKUP(H39,'District AI'!$A$10:$X$25,16,FALSE))</f>
        <v/>
      </c>
    </row>
    <row r="40" spans="1:9" x14ac:dyDescent="0.3">
      <c r="A40" s="30">
        <f>'District AJ'!$B$3</f>
        <v>0</v>
      </c>
      <c r="B40" s="90" t="str">
        <f>IF('SELPA Summary by Fiscal Year'!JW40="Pass","2026-2027",IF('SELPA Summary by Fiscal Year'!JW40="Pass With Exemption(s)","2026-2027",IF('SELPA Summary by Fiscal Year'!JD40="Pass","2025-2026",IF('SELPA Summary by Fiscal Year'!JD40="Pass With Exemption(s)","2025-2026",IF('SELPA Summary by Fiscal Year'!IK40="Pass","2024-2025",IF('SELPA Summary by Fiscal Year'!IK40="Pass With Exemption(s)","2024-2025",IF('SELPA Summary by Fiscal Year'!HR40="Pass","2023-2024",IF('SELPA Summary by Fiscal Year'!HR40="Pass With Exemption(s)","2023-2024",IF('SELPA Summary by Fiscal Year'!GY40="Pass","2022-2023",IF('SELPA Summary by Fiscal Year'!GY40="Pass With Exemption(s)","2022-2023",IF('SELPA Summary by Fiscal Year'!GF40="Pass","2021-2022",IF('SELPA Summary by Fiscal Year'!GF40="Pass With Exemption(s)","2021-2022",IF('SELPA Summary by Fiscal Year'!FM40="Pass","2020-2021",IF('SELPA Summary by Fiscal Year'!FM40="Pass With Exemption(s)","2020-2021",IF('SELPA Summary by Fiscal Year'!ET40="Pass","2019-2020",IF('SELPA Summary by Fiscal Year'!ET40="Pass With Exemption(s)","2019-2020",IF('SELPA Summary by Fiscal Year'!EA40="Pass","2018-2019",IF('SELPA Summary by Fiscal Year'!EA40="Pass With Exemption(s)","2018-2019",IF('SELPA Summary by Fiscal Year'!DH40="Pass","2017-2018",IF('SELPA Summary by Fiscal Year'!DH40="Pass With Exemption(s)","2017-2018",IF('SELPA Summary by Fiscal Year'!CO40="Pass","2016-2017",IF('SELPA Summary by Fiscal Year'!CO40="Pass With Exemption(s)","2016-2017",IF('SELPA Summary by Fiscal Year'!BV40="Pass","2015-2016",IF('SELPA Summary by Fiscal Year'!BV40="Pass With Exemption(s)","2015-2016",IF('SELPA Summary by Fiscal Year'!BC40="Pass","2014-2015",IF('SELPA Summary by Fiscal Year'!BC40="Pass With Exemption(s)","2014-2015",IF('SELPA Summary by Fiscal Year'!AJ40="Pass","2013-2014",IF('SELPA Summary by Fiscal Year'!AJ40="Pass With Exemption(s)","2013-2014",IF('SELPA Summary by Fiscal Year'!Q40="Pass","2012-2013",IF('SELPA Summary by Fiscal Year'!Q40="Pass With Exemption(s)","2012-2013",IF('SELPA Summary by Fiscal Year'!C40="Pass","2011-2012",IF('SELPA Summary by Fiscal Year'!C40="Pass With Exemption(s)","2011-2012",""))))))))))))))))))))))))))))))))</f>
        <v/>
      </c>
      <c r="C40" s="91" t="str">
        <f>IF(B40="","",VLOOKUP(B40,'District AJ'!$A$10:$X$25,4,FALSE))</f>
        <v/>
      </c>
      <c r="D40" s="90" t="str">
        <f>IF('SELPA Summary by Fiscal Year'!KA40="Pass","2026-2027",IF('SELPA Summary by Fiscal Year'!KA40="Pass With Exemption(s)","2026-2027",IF('SELPA Summary by Fiscal Year'!JH40="Pass","2025-2026",IF('SELPA Summary by Fiscal Year'!JH40="Pass With Exemption(s)","2025-2026",IF('SELPA Summary by Fiscal Year'!IO40="Pass","2024-2025",IF('SELPA Summary by Fiscal Year'!IO40="Pass With Exemption(s)","2024-2025",IF('SELPA Summary by Fiscal Year'!HV40="Pass","2023-2024",IF('SELPA Summary by Fiscal Year'!HV40="Pass With Exemption(s)","2023-2024",IF('SELPA Summary by Fiscal Year'!HC40="Pass","2022-2023",IF('SELPA Summary by Fiscal Year'!HC40="Pass With Exemption(s)","2022-2023",IF('SELPA Summary by Fiscal Year'!GJ40="Pass","2021-2022",IF('SELPA Summary by Fiscal Year'!GJ40="Pass With Exemption(s)","2021-2022",IF('SELPA Summary by Fiscal Year'!FQ40="Pass","2020-2021",IF('SELPA Summary by Fiscal Year'!FQ40="Pass With Exemption(s)","2020-2021",IF('SELPA Summary by Fiscal Year'!EX40="Pass","2019-2020",IF('SELPA Summary by Fiscal Year'!EX40="Pass With Exemption(s)","2019-2020",IF('SELPA Summary by Fiscal Year'!EE40="Pass","2018-2019",IF('SELPA Summary by Fiscal Year'!EE40="Pass With Exemption(s)","2018-2019",IF('SELPA Summary by Fiscal Year'!DL40="Pass","2017-2018",IF('SELPA Summary by Fiscal Year'!DL40="Pass With Exemption(s)","2017-2018",IF('SELPA Summary by Fiscal Year'!CS40="Pass","2016-2017",IF('SELPA Summary by Fiscal Year'!CS40="Pass With Exemption(s)","2016-2017",IF('SELPA Summary by Fiscal Year'!BZ40="Pass","2015-2016",IF('SELPA Summary by Fiscal Year'!BZ40="Pass With Exemption(s)","2016-2017",IF('SELPA Summary by Fiscal Year'!BG40="Pass","2014-2015",IF('SELPA Summary by Fiscal Year'!BG40="Pass With Exemption(s)","2014-2015",IF('SELPA Summary by Fiscal Year'!AN40="Pass","2013-2014",IF('SELPA Summary by Fiscal Year'!AN40="Pass With Exemption(s)","2013-2014",IF('SELPA Summary by Fiscal Year'!U40="Pass","2012-2013",IF('SELPA Summary by Fiscal Year'!U40="Pass With Exemption(s)","2012-2013",IF('SELPA Summary by Fiscal Year'!E40="Pass","2011-2012",IF('SELPA Summary by Fiscal Year'!E40="Pass With Exemption(s)","2011-2012",""))))))))))))))))))))))))))))))))</f>
        <v/>
      </c>
      <c r="E40" s="91" t="str">
        <f>IF(D40="","",VLOOKUP(D40,'District AJ'!$A$10:$X$25,6,FALSE))</f>
        <v/>
      </c>
      <c r="F40" s="90" t="str">
        <f>IF('SELPA Summary by Fiscal Year'!KE40="Pass","2026-2027",IF('SELPA Summary by Fiscal Year'!KE40="Pass With Exemption(s)","2026-2027",IF('SELPA Summary by Fiscal Year'!JL40="Pass","2025-2026",IF('SELPA Summary by Fiscal Year'!JL40="Pass With Exemption(s)","2025-2026",IF('SELPA Summary by Fiscal Year'!IS40="Pass","2024-2025",IF('SELPA Summary by Fiscal Year'!IS40="Pass With Exemption(s)","2024-2025",IF('SELPA Summary by Fiscal Year'!HZ40="Pass","2023-2024",IF('SELPA Summary by Fiscal Year'!HZ40="Pass With Exemption(s)","2023-2024",IF('SELPA Summary by Fiscal Year'!HG40="Pass","2022-2023",IF('SELPA Summary by Fiscal Year'!HG40="Pass With Exemption(s)","2022-2023",IF('SELPA Summary by Fiscal Year'!GN40="Pass","2021-2022",IF('SELPA Summary by Fiscal Year'!GN40="Pass With Exemption(s)","2021-2022",IF('SELPA Summary by Fiscal Year'!FU40="Pass","2020-2021",IF('SELPA Summary by Fiscal Year'!FU40="Pass With Exemption(s)","2020-2021",IF('SELPA Summary by Fiscal Year'!FB40="Pass","2019-2020",IF('SELPA Summary by Fiscal Year'!FB40="Pass With Exemption(s)","2019-2020",IF('SELPA Summary by Fiscal Year'!EI40="Pass","2018-2019",IF('SELPA Summary by Fiscal Year'!EI40="Pass With Exemption(s)","2018-2019",IF('SELPA Summary by Fiscal Year'!DP40="Pass","2017-2018",IF('SELPA Summary by Fiscal Year'!DP40="Pass With Exemption(s)","2017-2018",IF('SELPA Summary by Fiscal Year'!CW40="Pass","2016-2017",IF('SELPA Summary by Fiscal Year'!CW40="Pass With Exemption(s)","2016-2017",IF('SELPA Summary by Fiscal Year'!CD40="Pass","2015-2016",IF('SELPA Summary by Fiscal Year'!CD40="Pass With Exemption(s)","2015-2016",IF('SELPA Summary by Fiscal Year'!BK40="Pass","2014-2015",IF('SELPA Summary by Fiscal Year'!BK40="Pass With Exemption(s)","2014-2015",IF('SELPA Summary by Fiscal Year'!AR40="Pass","2013-2014",IF('SELPA Summary by Fiscal Year'!AR40="Pass With Exemption(s)","2013-2014",IF('SELPA Summary by Fiscal Year'!Y40="Pass","2012-2013",IF('SELPA Summary by Fiscal Year'!Y40="Pass With Exemption(s)","2012-2013",IF('SELPA Summary by Fiscal Year'!H40="Pass","2011-2012",IF('SELPA Summary by Fiscal Year'!H40="Pass With Exemption(s)","2011-2012",""))))))))))))))))))))))))))))))))</f>
        <v/>
      </c>
      <c r="G40" s="91" t="str">
        <f>IF(F40="","",VLOOKUP(F40,'District AJ'!$A$10:$X$25,15,FALSE))</f>
        <v/>
      </c>
      <c r="H40" s="90" t="str">
        <f>IF('SELPA Summary by Fiscal Year'!KH40="Pass","2026-2027",IF('SELPA Summary by Fiscal Year'!KH40="Pass With Exemption(s)","2026-2027",IF('SELPA Summary by Fiscal Year'!JO40="Pass","2025-2026",IF('SELPA Summary by Fiscal Year'!JO40="Pass With Exemption(s)","2025-2026",IF('SELPA Summary by Fiscal Year'!IV40="Pass","2024-2025",IF('SELPA Summary by Fiscal Year'!IV40="Pass With Exemption(s)","2024-2025",IF('SELPA Summary by Fiscal Year'!IC40="Pass","2023-2024",IF('SELPA Summary by Fiscal Year'!IC40="Pass With Exemption(s)","2023-2024",IF('SELPA Summary by Fiscal Year'!HJ40="Pass","2022-2023",IF('SELPA Summary by Fiscal Year'!HJ40="Pass With Exemption(s)","2022-2023",IF('SELPA Summary by Fiscal Year'!GQ40="Pass","2021-2022",IF('SELPA Summary by Fiscal Year'!GQ40="Pass With Exemption(s)","2021-2022",IF('SELPA Summary by Fiscal Year'!FX40="Pass","2020-2021",IF('SELPA Summary by Fiscal Year'!FX40="Pass With Exemption(s)","2020-2021",IF('SELPA Summary by Fiscal Year'!FE40="Pass","2019-2020",IF('SELPA Summary by Fiscal Year'!FE40="Pass With Exemption(s)","2019-2020",IF('SELPA Summary by Fiscal Year'!EL40="Pass","2018-2019",IF('SELPA Summary by Fiscal Year'!EL40="Pass With Exemption(s)","2018-2019",IF('SELPA Summary by Fiscal Year'!DS40="Pass","2017-2018",IF('SELPA Summary by Fiscal Year'!DS40="Pass With Exemption(s)","2017-2018",IF('SELPA Summary by Fiscal Year'!CZ40="Pass","2016-2017",IF('SELPA Summary by Fiscal Year'!CZ40="Pass With Exemption(s)","2016-2017",IF('SELPA Summary by Fiscal Year'!CG40="Pass","2015-2016",IF('SELPA Summary by Fiscal Year'!CG40="Pass With Exemption(s)","2015-2016",IF('SELPA Summary by Fiscal Year'!BN40="Pass","2014-2015",IF('SELPA Summary by Fiscal Year'!BN40="Pass With Exemption(s)","2014-2015",IF('SELPA Summary by Fiscal Year'!AU40="Pass","2013-2014",IF('SELPA Summary by Fiscal Year'!AU40="Pass With Exemption(s)","2013-2014",IF('SELPA Summary by Fiscal Year'!AB40="Pass","2012-2013",IF('SELPA Summary by Fiscal Year'!AB40="Pass With Exemption(s)","2012-2013",IF('SELPA Summary by Fiscal Year'!J40="Pass","2011-2012",IF('SELPA Summary by Fiscal Year'!J40="Pass With Exemption(s)","2011-2012",""))))))))))))))))))))))))))))))))</f>
        <v/>
      </c>
      <c r="I40" s="91" t="str">
        <f>IF(H40="","",VLOOKUP(H40,'District AJ'!$A$10:$X$25,16,FALSE))</f>
        <v/>
      </c>
    </row>
    <row r="41" spans="1:9" x14ac:dyDescent="0.3">
      <c r="A41" s="30">
        <f>'District AK'!$B$3</f>
        <v>0</v>
      </c>
      <c r="B41" s="90" t="str">
        <f>IF('SELPA Summary by Fiscal Year'!JW41="Pass","2026-2027",IF('SELPA Summary by Fiscal Year'!JW41="Pass With Exemption(s)","2026-2027",IF('SELPA Summary by Fiscal Year'!JD41="Pass","2025-2026",IF('SELPA Summary by Fiscal Year'!JD41="Pass With Exemption(s)","2025-2026",IF('SELPA Summary by Fiscal Year'!IK41="Pass","2024-2025",IF('SELPA Summary by Fiscal Year'!IK41="Pass With Exemption(s)","2024-2025",IF('SELPA Summary by Fiscal Year'!HR41="Pass","2023-2024",IF('SELPA Summary by Fiscal Year'!HR41="Pass With Exemption(s)","2023-2024",IF('SELPA Summary by Fiscal Year'!GY41="Pass","2022-2023",IF('SELPA Summary by Fiscal Year'!GY41="Pass With Exemption(s)","2022-2023",IF('SELPA Summary by Fiscal Year'!GF41="Pass","2021-2022",IF('SELPA Summary by Fiscal Year'!GF41="Pass With Exemption(s)","2021-2022",IF('SELPA Summary by Fiscal Year'!FM41="Pass","2020-2021",IF('SELPA Summary by Fiscal Year'!FM41="Pass With Exemption(s)","2020-2021",IF('SELPA Summary by Fiscal Year'!ET41="Pass","2019-2020",IF('SELPA Summary by Fiscal Year'!ET41="Pass With Exemption(s)","2019-2020",IF('SELPA Summary by Fiscal Year'!EA41="Pass","2018-2019",IF('SELPA Summary by Fiscal Year'!EA41="Pass With Exemption(s)","2018-2019",IF('SELPA Summary by Fiscal Year'!DH41="Pass","2017-2018",IF('SELPA Summary by Fiscal Year'!DH41="Pass With Exemption(s)","2017-2018",IF('SELPA Summary by Fiscal Year'!CO41="Pass","2016-2017",IF('SELPA Summary by Fiscal Year'!CO41="Pass With Exemption(s)","2016-2017",IF('SELPA Summary by Fiscal Year'!BV41="Pass","2015-2016",IF('SELPA Summary by Fiscal Year'!BV41="Pass With Exemption(s)","2015-2016",IF('SELPA Summary by Fiscal Year'!BC41="Pass","2014-2015",IF('SELPA Summary by Fiscal Year'!BC41="Pass With Exemption(s)","2014-2015",IF('SELPA Summary by Fiscal Year'!AJ41="Pass","2013-2014",IF('SELPA Summary by Fiscal Year'!AJ41="Pass With Exemption(s)","2013-2014",IF('SELPA Summary by Fiscal Year'!Q41="Pass","2012-2013",IF('SELPA Summary by Fiscal Year'!Q41="Pass With Exemption(s)","2012-2013",IF('SELPA Summary by Fiscal Year'!C41="Pass","2011-2012",IF('SELPA Summary by Fiscal Year'!C41="Pass With Exemption(s)","2011-2012",""))))))))))))))))))))))))))))))))</f>
        <v/>
      </c>
      <c r="C41" s="91" t="str">
        <f>IF(B41="","",VLOOKUP(B41,'District AK'!$A$10:$X$25,4,FALSE))</f>
        <v/>
      </c>
      <c r="D41" s="90" t="str">
        <f>IF('SELPA Summary by Fiscal Year'!KA41="Pass","2026-2027",IF('SELPA Summary by Fiscal Year'!KA41="Pass With Exemption(s)","2026-2027",IF('SELPA Summary by Fiscal Year'!JH41="Pass","2025-2026",IF('SELPA Summary by Fiscal Year'!JH41="Pass With Exemption(s)","2025-2026",IF('SELPA Summary by Fiscal Year'!IO41="Pass","2024-2025",IF('SELPA Summary by Fiscal Year'!IO41="Pass With Exemption(s)","2024-2025",IF('SELPA Summary by Fiscal Year'!HV41="Pass","2023-2024",IF('SELPA Summary by Fiscal Year'!HV41="Pass With Exemption(s)","2023-2024",IF('SELPA Summary by Fiscal Year'!HC41="Pass","2022-2023",IF('SELPA Summary by Fiscal Year'!HC41="Pass With Exemption(s)","2022-2023",IF('SELPA Summary by Fiscal Year'!GJ41="Pass","2021-2022",IF('SELPA Summary by Fiscal Year'!GJ41="Pass With Exemption(s)","2021-2022",IF('SELPA Summary by Fiscal Year'!FQ41="Pass","2020-2021",IF('SELPA Summary by Fiscal Year'!FQ41="Pass With Exemption(s)","2020-2021",IF('SELPA Summary by Fiscal Year'!EX41="Pass","2019-2020",IF('SELPA Summary by Fiscal Year'!EX41="Pass With Exemption(s)","2019-2020",IF('SELPA Summary by Fiscal Year'!EE41="Pass","2018-2019",IF('SELPA Summary by Fiscal Year'!EE41="Pass With Exemption(s)","2018-2019",IF('SELPA Summary by Fiscal Year'!DL41="Pass","2017-2018",IF('SELPA Summary by Fiscal Year'!DL41="Pass With Exemption(s)","2017-2018",IF('SELPA Summary by Fiscal Year'!CS41="Pass","2016-2017",IF('SELPA Summary by Fiscal Year'!CS41="Pass With Exemption(s)","2016-2017",IF('SELPA Summary by Fiscal Year'!BZ41="Pass","2015-2016",IF('SELPA Summary by Fiscal Year'!BZ41="Pass With Exemption(s)","2016-2017",IF('SELPA Summary by Fiscal Year'!BG41="Pass","2014-2015",IF('SELPA Summary by Fiscal Year'!BG41="Pass With Exemption(s)","2014-2015",IF('SELPA Summary by Fiscal Year'!AN41="Pass","2013-2014",IF('SELPA Summary by Fiscal Year'!AN41="Pass With Exemption(s)","2013-2014",IF('SELPA Summary by Fiscal Year'!U41="Pass","2012-2013",IF('SELPA Summary by Fiscal Year'!U41="Pass With Exemption(s)","2012-2013",IF('SELPA Summary by Fiscal Year'!E41="Pass","2011-2012",IF('SELPA Summary by Fiscal Year'!E41="Pass With Exemption(s)","2011-2012",""))))))))))))))))))))))))))))))))</f>
        <v/>
      </c>
      <c r="E41" s="91" t="str">
        <f>IF(D41="","",VLOOKUP(D41,'District AK'!$A$10:$X$25,6,FALSE))</f>
        <v/>
      </c>
      <c r="F41" s="90" t="str">
        <f>IF('SELPA Summary by Fiscal Year'!KE41="Pass","2026-2027",IF('SELPA Summary by Fiscal Year'!KE41="Pass With Exemption(s)","2026-2027",IF('SELPA Summary by Fiscal Year'!JL41="Pass","2025-2026",IF('SELPA Summary by Fiscal Year'!JL41="Pass With Exemption(s)","2025-2026",IF('SELPA Summary by Fiscal Year'!IS41="Pass","2024-2025",IF('SELPA Summary by Fiscal Year'!IS41="Pass With Exemption(s)","2024-2025",IF('SELPA Summary by Fiscal Year'!HZ41="Pass","2023-2024",IF('SELPA Summary by Fiscal Year'!HZ41="Pass With Exemption(s)","2023-2024",IF('SELPA Summary by Fiscal Year'!HG41="Pass","2022-2023",IF('SELPA Summary by Fiscal Year'!HG41="Pass With Exemption(s)","2022-2023",IF('SELPA Summary by Fiscal Year'!GN41="Pass","2021-2022",IF('SELPA Summary by Fiscal Year'!GN41="Pass With Exemption(s)","2021-2022",IF('SELPA Summary by Fiscal Year'!FU41="Pass","2020-2021",IF('SELPA Summary by Fiscal Year'!FU41="Pass With Exemption(s)","2020-2021",IF('SELPA Summary by Fiscal Year'!FB41="Pass","2019-2020",IF('SELPA Summary by Fiscal Year'!FB41="Pass With Exemption(s)","2019-2020",IF('SELPA Summary by Fiscal Year'!EI41="Pass","2018-2019",IF('SELPA Summary by Fiscal Year'!EI41="Pass With Exemption(s)","2018-2019",IF('SELPA Summary by Fiscal Year'!DP41="Pass","2017-2018",IF('SELPA Summary by Fiscal Year'!DP41="Pass With Exemption(s)","2017-2018",IF('SELPA Summary by Fiscal Year'!CW41="Pass","2016-2017",IF('SELPA Summary by Fiscal Year'!CW41="Pass With Exemption(s)","2016-2017",IF('SELPA Summary by Fiscal Year'!CD41="Pass","2015-2016",IF('SELPA Summary by Fiscal Year'!CD41="Pass With Exemption(s)","2015-2016",IF('SELPA Summary by Fiscal Year'!BK41="Pass","2014-2015",IF('SELPA Summary by Fiscal Year'!BK41="Pass With Exemption(s)","2014-2015",IF('SELPA Summary by Fiscal Year'!AR41="Pass","2013-2014",IF('SELPA Summary by Fiscal Year'!AR41="Pass With Exemption(s)","2013-2014",IF('SELPA Summary by Fiscal Year'!Y41="Pass","2012-2013",IF('SELPA Summary by Fiscal Year'!Y41="Pass With Exemption(s)","2012-2013",IF('SELPA Summary by Fiscal Year'!H41="Pass","2011-2012",IF('SELPA Summary by Fiscal Year'!H41="Pass With Exemption(s)","2011-2012",""))))))))))))))))))))))))))))))))</f>
        <v/>
      </c>
      <c r="G41" s="91" t="str">
        <f>IF(F41="","",VLOOKUP(F41,'District AK'!$A$10:$X$25,15,FALSE))</f>
        <v/>
      </c>
      <c r="H41" s="90" t="str">
        <f>IF('SELPA Summary by Fiscal Year'!KH41="Pass","2026-2027",IF('SELPA Summary by Fiscal Year'!KH41="Pass With Exemption(s)","2026-2027",IF('SELPA Summary by Fiscal Year'!JO41="Pass","2025-2026",IF('SELPA Summary by Fiscal Year'!JO41="Pass With Exemption(s)","2025-2026",IF('SELPA Summary by Fiscal Year'!IV41="Pass","2024-2025",IF('SELPA Summary by Fiscal Year'!IV41="Pass With Exemption(s)","2024-2025",IF('SELPA Summary by Fiscal Year'!IC41="Pass","2023-2024",IF('SELPA Summary by Fiscal Year'!IC41="Pass With Exemption(s)","2023-2024",IF('SELPA Summary by Fiscal Year'!HJ41="Pass","2022-2023",IF('SELPA Summary by Fiscal Year'!HJ41="Pass With Exemption(s)","2022-2023",IF('SELPA Summary by Fiscal Year'!GQ41="Pass","2021-2022",IF('SELPA Summary by Fiscal Year'!GQ41="Pass With Exemption(s)","2021-2022",IF('SELPA Summary by Fiscal Year'!FX41="Pass","2020-2021",IF('SELPA Summary by Fiscal Year'!FX41="Pass With Exemption(s)","2020-2021",IF('SELPA Summary by Fiscal Year'!FE41="Pass","2019-2020",IF('SELPA Summary by Fiscal Year'!FE41="Pass With Exemption(s)","2019-2020",IF('SELPA Summary by Fiscal Year'!EL41="Pass","2018-2019",IF('SELPA Summary by Fiscal Year'!EL41="Pass With Exemption(s)","2018-2019",IF('SELPA Summary by Fiscal Year'!DS41="Pass","2017-2018",IF('SELPA Summary by Fiscal Year'!DS41="Pass With Exemption(s)","2017-2018",IF('SELPA Summary by Fiscal Year'!CZ41="Pass","2016-2017",IF('SELPA Summary by Fiscal Year'!CZ41="Pass With Exemption(s)","2016-2017",IF('SELPA Summary by Fiscal Year'!CG41="Pass","2015-2016",IF('SELPA Summary by Fiscal Year'!CG41="Pass With Exemption(s)","2015-2016",IF('SELPA Summary by Fiscal Year'!BN41="Pass","2014-2015",IF('SELPA Summary by Fiscal Year'!BN41="Pass With Exemption(s)","2014-2015",IF('SELPA Summary by Fiscal Year'!AU41="Pass","2013-2014",IF('SELPA Summary by Fiscal Year'!AU41="Pass With Exemption(s)","2013-2014",IF('SELPA Summary by Fiscal Year'!AB41="Pass","2012-2013",IF('SELPA Summary by Fiscal Year'!AB41="Pass With Exemption(s)","2012-2013",IF('SELPA Summary by Fiscal Year'!J41="Pass","2011-2012",IF('SELPA Summary by Fiscal Year'!J41="Pass With Exemption(s)","2011-2012",""))))))))))))))))))))))))))))))))</f>
        <v/>
      </c>
      <c r="I41" s="91" t="str">
        <f>IF(H41="","",VLOOKUP(H41,'District AK'!$A$10:$X$25,16,FALSE))</f>
        <v/>
      </c>
    </row>
    <row r="42" spans="1:9" x14ac:dyDescent="0.3">
      <c r="A42" s="30">
        <f>'District AL'!$B$3</f>
        <v>0</v>
      </c>
      <c r="B42" s="90" t="str">
        <f>IF('SELPA Summary by Fiscal Year'!JW42="Pass","2026-2027",IF('SELPA Summary by Fiscal Year'!JW42="Pass With Exemption(s)","2026-2027",IF('SELPA Summary by Fiscal Year'!JD42="Pass","2025-2026",IF('SELPA Summary by Fiscal Year'!JD42="Pass With Exemption(s)","2025-2026",IF('SELPA Summary by Fiscal Year'!IK42="Pass","2024-2025",IF('SELPA Summary by Fiscal Year'!IK42="Pass With Exemption(s)","2024-2025",IF('SELPA Summary by Fiscal Year'!HR42="Pass","2023-2024",IF('SELPA Summary by Fiscal Year'!HR42="Pass With Exemption(s)","2023-2024",IF('SELPA Summary by Fiscal Year'!GY42="Pass","2022-2023",IF('SELPA Summary by Fiscal Year'!GY42="Pass With Exemption(s)","2022-2023",IF('SELPA Summary by Fiscal Year'!GF42="Pass","2021-2022",IF('SELPA Summary by Fiscal Year'!GF42="Pass With Exemption(s)","2021-2022",IF('SELPA Summary by Fiscal Year'!FM42="Pass","2020-2021",IF('SELPA Summary by Fiscal Year'!FM42="Pass With Exemption(s)","2020-2021",IF('SELPA Summary by Fiscal Year'!ET42="Pass","2019-2020",IF('SELPA Summary by Fiscal Year'!ET42="Pass With Exemption(s)","2019-2020",IF('SELPA Summary by Fiscal Year'!EA42="Pass","2018-2019",IF('SELPA Summary by Fiscal Year'!EA42="Pass With Exemption(s)","2018-2019",IF('SELPA Summary by Fiscal Year'!DH42="Pass","2017-2018",IF('SELPA Summary by Fiscal Year'!DH42="Pass With Exemption(s)","2017-2018",IF('SELPA Summary by Fiscal Year'!CO42="Pass","2016-2017",IF('SELPA Summary by Fiscal Year'!CO42="Pass With Exemption(s)","2016-2017",IF('SELPA Summary by Fiscal Year'!BV42="Pass","2015-2016",IF('SELPA Summary by Fiscal Year'!BV42="Pass With Exemption(s)","2015-2016",IF('SELPA Summary by Fiscal Year'!BC42="Pass","2014-2015",IF('SELPA Summary by Fiscal Year'!BC42="Pass With Exemption(s)","2014-2015",IF('SELPA Summary by Fiscal Year'!AJ42="Pass","2013-2014",IF('SELPA Summary by Fiscal Year'!AJ42="Pass With Exemption(s)","2013-2014",IF('SELPA Summary by Fiscal Year'!Q42="Pass","2012-2013",IF('SELPA Summary by Fiscal Year'!Q42="Pass With Exemption(s)","2012-2013",IF('SELPA Summary by Fiscal Year'!C42="Pass","2011-2012",IF('SELPA Summary by Fiscal Year'!C42="Pass With Exemption(s)","2011-2012",""))))))))))))))))))))))))))))))))</f>
        <v/>
      </c>
      <c r="C42" s="91" t="str">
        <f>IF(B42="","",VLOOKUP(B42,'District AL'!$A$10:$X$25,4,FALSE))</f>
        <v/>
      </c>
      <c r="D42" s="90" t="str">
        <f>IF('SELPA Summary by Fiscal Year'!KA42="Pass","2026-2027",IF('SELPA Summary by Fiscal Year'!KA42="Pass With Exemption(s)","2026-2027",IF('SELPA Summary by Fiscal Year'!JH42="Pass","2025-2026",IF('SELPA Summary by Fiscal Year'!JH42="Pass With Exemption(s)","2025-2026",IF('SELPA Summary by Fiscal Year'!IO42="Pass","2024-2025",IF('SELPA Summary by Fiscal Year'!IO42="Pass With Exemption(s)","2024-2025",IF('SELPA Summary by Fiscal Year'!HV42="Pass","2023-2024",IF('SELPA Summary by Fiscal Year'!HV42="Pass With Exemption(s)","2023-2024",IF('SELPA Summary by Fiscal Year'!HC42="Pass","2022-2023",IF('SELPA Summary by Fiscal Year'!HC42="Pass With Exemption(s)","2022-2023",IF('SELPA Summary by Fiscal Year'!GJ42="Pass","2021-2022",IF('SELPA Summary by Fiscal Year'!GJ42="Pass With Exemption(s)","2021-2022",IF('SELPA Summary by Fiscal Year'!FQ42="Pass","2020-2021",IF('SELPA Summary by Fiscal Year'!FQ42="Pass With Exemption(s)","2020-2021",IF('SELPA Summary by Fiscal Year'!EX42="Pass","2019-2020",IF('SELPA Summary by Fiscal Year'!EX42="Pass With Exemption(s)","2019-2020",IF('SELPA Summary by Fiscal Year'!EE42="Pass","2018-2019",IF('SELPA Summary by Fiscal Year'!EE42="Pass With Exemption(s)","2018-2019",IF('SELPA Summary by Fiscal Year'!DL42="Pass","2017-2018",IF('SELPA Summary by Fiscal Year'!DL42="Pass With Exemption(s)","2017-2018",IF('SELPA Summary by Fiscal Year'!CS42="Pass","2016-2017",IF('SELPA Summary by Fiscal Year'!CS42="Pass With Exemption(s)","2016-2017",IF('SELPA Summary by Fiscal Year'!BZ42="Pass","2015-2016",IF('SELPA Summary by Fiscal Year'!BZ42="Pass With Exemption(s)","2016-2017",IF('SELPA Summary by Fiscal Year'!BG42="Pass","2014-2015",IF('SELPA Summary by Fiscal Year'!BG42="Pass With Exemption(s)","2014-2015",IF('SELPA Summary by Fiscal Year'!AN42="Pass","2013-2014",IF('SELPA Summary by Fiscal Year'!AN42="Pass With Exemption(s)","2013-2014",IF('SELPA Summary by Fiscal Year'!U42="Pass","2012-2013",IF('SELPA Summary by Fiscal Year'!U42="Pass With Exemption(s)","2012-2013",IF('SELPA Summary by Fiscal Year'!E42="Pass","2011-2012",IF('SELPA Summary by Fiscal Year'!E42="Pass With Exemption(s)","2011-2012",""))))))))))))))))))))))))))))))))</f>
        <v/>
      </c>
      <c r="E42" s="91" t="str">
        <f>IF(D42="","",VLOOKUP(D42,'District AL'!$A$10:$X$25,6,FALSE))</f>
        <v/>
      </c>
      <c r="F42" s="90" t="str">
        <f>IF('SELPA Summary by Fiscal Year'!KE42="Pass","2026-2027",IF('SELPA Summary by Fiscal Year'!KE42="Pass With Exemption(s)","2026-2027",IF('SELPA Summary by Fiscal Year'!JL42="Pass","2025-2026",IF('SELPA Summary by Fiscal Year'!JL42="Pass With Exemption(s)","2025-2026",IF('SELPA Summary by Fiscal Year'!IS42="Pass","2024-2025",IF('SELPA Summary by Fiscal Year'!IS42="Pass With Exemption(s)","2024-2025",IF('SELPA Summary by Fiscal Year'!HZ42="Pass","2023-2024",IF('SELPA Summary by Fiscal Year'!HZ42="Pass With Exemption(s)","2023-2024",IF('SELPA Summary by Fiscal Year'!HG42="Pass","2022-2023",IF('SELPA Summary by Fiscal Year'!HG42="Pass With Exemption(s)","2022-2023",IF('SELPA Summary by Fiscal Year'!GN42="Pass","2021-2022",IF('SELPA Summary by Fiscal Year'!GN42="Pass With Exemption(s)","2021-2022",IF('SELPA Summary by Fiscal Year'!FU42="Pass","2020-2021",IF('SELPA Summary by Fiscal Year'!FU42="Pass With Exemption(s)","2020-2021",IF('SELPA Summary by Fiscal Year'!FB42="Pass","2019-2020",IF('SELPA Summary by Fiscal Year'!FB42="Pass With Exemption(s)","2019-2020",IF('SELPA Summary by Fiscal Year'!EI42="Pass","2018-2019",IF('SELPA Summary by Fiscal Year'!EI42="Pass With Exemption(s)","2018-2019",IF('SELPA Summary by Fiscal Year'!DP42="Pass","2017-2018",IF('SELPA Summary by Fiscal Year'!DP42="Pass With Exemption(s)","2017-2018",IF('SELPA Summary by Fiscal Year'!CW42="Pass","2016-2017",IF('SELPA Summary by Fiscal Year'!CW42="Pass With Exemption(s)","2016-2017",IF('SELPA Summary by Fiscal Year'!CD42="Pass","2015-2016",IF('SELPA Summary by Fiscal Year'!CD42="Pass With Exemption(s)","2015-2016",IF('SELPA Summary by Fiscal Year'!BK42="Pass","2014-2015",IF('SELPA Summary by Fiscal Year'!BK42="Pass With Exemption(s)","2014-2015",IF('SELPA Summary by Fiscal Year'!AR42="Pass","2013-2014",IF('SELPA Summary by Fiscal Year'!AR42="Pass With Exemption(s)","2013-2014",IF('SELPA Summary by Fiscal Year'!Y42="Pass","2012-2013",IF('SELPA Summary by Fiscal Year'!Y42="Pass With Exemption(s)","2012-2013",IF('SELPA Summary by Fiscal Year'!H42="Pass","2011-2012",IF('SELPA Summary by Fiscal Year'!H42="Pass With Exemption(s)","2011-2012",""))))))))))))))))))))))))))))))))</f>
        <v/>
      </c>
      <c r="G42" s="91" t="str">
        <f>IF(F42="","",VLOOKUP(F42,'District AL'!$A$10:$X$25,15,FALSE))</f>
        <v/>
      </c>
      <c r="H42" s="90" t="str">
        <f>IF('SELPA Summary by Fiscal Year'!KH42="Pass","2026-2027",IF('SELPA Summary by Fiscal Year'!KH42="Pass With Exemption(s)","2026-2027",IF('SELPA Summary by Fiscal Year'!JO42="Pass","2025-2026",IF('SELPA Summary by Fiscal Year'!JO42="Pass With Exemption(s)","2025-2026",IF('SELPA Summary by Fiscal Year'!IV42="Pass","2024-2025",IF('SELPA Summary by Fiscal Year'!IV42="Pass With Exemption(s)","2024-2025",IF('SELPA Summary by Fiscal Year'!IC42="Pass","2023-2024",IF('SELPA Summary by Fiscal Year'!IC42="Pass With Exemption(s)","2023-2024",IF('SELPA Summary by Fiscal Year'!HJ42="Pass","2022-2023",IF('SELPA Summary by Fiscal Year'!HJ42="Pass With Exemption(s)","2022-2023",IF('SELPA Summary by Fiscal Year'!GQ42="Pass","2021-2022",IF('SELPA Summary by Fiscal Year'!GQ42="Pass With Exemption(s)","2021-2022",IF('SELPA Summary by Fiscal Year'!FX42="Pass","2020-2021",IF('SELPA Summary by Fiscal Year'!FX42="Pass With Exemption(s)","2020-2021",IF('SELPA Summary by Fiscal Year'!FE42="Pass","2019-2020",IF('SELPA Summary by Fiscal Year'!FE42="Pass With Exemption(s)","2019-2020",IF('SELPA Summary by Fiscal Year'!EL42="Pass","2018-2019",IF('SELPA Summary by Fiscal Year'!EL42="Pass With Exemption(s)","2018-2019",IF('SELPA Summary by Fiscal Year'!DS42="Pass","2017-2018",IF('SELPA Summary by Fiscal Year'!DS42="Pass With Exemption(s)","2017-2018",IF('SELPA Summary by Fiscal Year'!CZ42="Pass","2016-2017",IF('SELPA Summary by Fiscal Year'!CZ42="Pass With Exemption(s)","2016-2017",IF('SELPA Summary by Fiscal Year'!CG42="Pass","2015-2016",IF('SELPA Summary by Fiscal Year'!CG42="Pass With Exemption(s)","2015-2016",IF('SELPA Summary by Fiscal Year'!BN42="Pass","2014-2015",IF('SELPA Summary by Fiscal Year'!BN42="Pass With Exemption(s)","2014-2015",IF('SELPA Summary by Fiscal Year'!AU42="Pass","2013-2014",IF('SELPA Summary by Fiscal Year'!AU42="Pass With Exemption(s)","2013-2014",IF('SELPA Summary by Fiscal Year'!AB42="Pass","2012-2013",IF('SELPA Summary by Fiscal Year'!AB42="Pass With Exemption(s)","2012-2013",IF('SELPA Summary by Fiscal Year'!J42="Pass","2011-2012",IF('SELPA Summary by Fiscal Year'!J42="Pass With Exemption(s)","2011-2012",""))))))))))))))))))))))))))))))))</f>
        <v/>
      </c>
      <c r="I42" s="91" t="str">
        <f>IF(H42="","",VLOOKUP(H42,'District AL'!$A$10:$X$25,16,FALSE))</f>
        <v/>
      </c>
    </row>
    <row r="43" spans="1:9" x14ac:dyDescent="0.3">
      <c r="A43" s="30">
        <f>'District AM'!$B$3</f>
        <v>0</v>
      </c>
      <c r="B43" s="90" t="str">
        <f>IF('SELPA Summary by Fiscal Year'!JW43="Pass","2026-2027",IF('SELPA Summary by Fiscal Year'!JW43="Pass With Exemption(s)","2026-2027",IF('SELPA Summary by Fiscal Year'!JD43="Pass","2025-2026",IF('SELPA Summary by Fiscal Year'!JD43="Pass With Exemption(s)","2025-2026",IF('SELPA Summary by Fiscal Year'!IK43="Pass","2024-2025",IF('SELPA Summary by Fiscal Year'!IK43="Pass With Exemption(s)","2024-2025",IF('SELPA Summary by Fiscal Year'!HR43="Pass","2023-2024",IF('SELPA Summary by Fiscal Year'!HR43="Pass With Exemption(s)","2023-2024",IF('SELPA Summary by Fiscal Year'!GY43="Pass","2022-2023",IF('SELPA Summary by Fiscal Year'!GY43="Pass With Exemption(s)","2022-2023",IF('SELPA Summary by Fiscal Year'!GF43="Pass","2021-2022",IF('SELPA Summary by Fiscal Year'!GF43="Pass With Exemption(s)","2021-2022",IF('SELPA Summary by Fiscal Year'!FM43="Pass","2020-2021",IF('SELPA Summary by Fiscal Year'!FM43="Pass With Exemption(s)","2020-2021",IF('SELPA Summary by Fiscal Year'!ET43="Pass","2019-2020",IF('SELPA Summary by Fiscal Year'!ET43="Pass With Exemption(s)","2019-2020",IF('SELPA Summary by Fiscal Year'!EA43="Pass","2018-2019",IF('SELPA Summary by Fiscal Year'!EA43="Pass With Exemption(s)","2018-2019",IF('SELPA Summary by Fiscal Year'!DH43="Pass","2017-2018",IF('SELPA Summary by Fiscal Year'!DH43="Pass With Exemption(s)","2017-2018",IF('SELPA Summary by Fiscal Year'!CO43="Pass","2016-2017",IF('SELPA Summary by Fiscal Year'!CO43="Pass With Exemption(s)","2016-2017",IF('SELPA Summary by Fiscal Year'!BV43="Pass","2015-2016",IF('SELPA Summary by Fiscal Year'!BV43="Pass With Exemption(s)","2015-2016",IF('SELPA Summary by Fiscal Year'!BC43="Pass","2014-2015",IF('SELPA Summary by Fiscal Year'!BC43="Pass With Exemption(s)","2014-2015",IF('SELPA Summary by Fiscal Year'!AJ43="Pass","2013-2014",IF('SELPA Summary by Fiscal Year'!AJ43="Pass With Exemption(s)","2013-2014",IF('SELPA Summary by Fiscal Year'!Q43="Pass","2012-2013",IF('SELPA Summary by Fiscal Year'!Q43="Pass With Exemption(s)","2012-2013",IF('SELPA Summary by Fiscal Year'!C43="Pass","2011-2012",IF('SELPA Summary by Fiscal Year'!C43="Pass With Exemption(s)","2011-2012",""))))))))))))))))))))))))))))))))</f>
        <v/>
      </c>
      <c r="C43" s="91" t="str">
        <f>IF(B43="","",VLOOKUP(B43,'District AM'!$A$10:$X$25,4,FALSE))</f>
        <v/>
      </c>
      <c r="D43" s="90" t="str">
        <f>IF('SELPA Summary by Fiscal Year'!KA43="Pass","2026-2027",IF('SELPA Summary by Fiscal Year'!KA43="Pass With Exemption(s)","2026-2027",IF('SELPA Summary by Fiscal Year'!JH43="Pass","2025-2026",IF('SELPA Summary by Fiscal Year'!JH43="Pass With Exemption(s)","2025-2026",IF('SELPA Summary by Fiscal Year'!IO43="Pass","2024-2025",IF('SELPA Summary by Fiscal Year'!IO43="Pass With Exemption(s)","2024-2025",IF('SELPA Summary by Fiscal Year'!HV43="Pass","2023-2024",IF('SELPA Summary by Fiscal Year'!HV43="Pass With Exemption(s)","2023-2024",IF('SELPA Summary by Fiscal Year'!HC43="Pass","2022-2023",IF('SELPA Summary by Fiscal Year'!HC43="Pass With Exemption(s)","2022-2023",IF('SELPA Summary by Fiscal Year'!GJ43="Pass","2021-2022",IF('SELPA Summary by Fiscal Year'!GJ43="Pass With Exemption(s)","2021-2022",IF('SELPA Summary by Fiscal Year'!FQ43="Pass","2020-2021",IF('SELPA Summary by Fiscal Year'!FQ43="Pass With Exemption(s)","2020-2021",IF('SELPA Summary by Fiscal Year'!EX43="Pass","2019-2020",IF('SELPA Summary by Fiscal Year'!EX43="Pass With Exemption(s)","2019-2020",IF('SELPA Summary by Fiscal Year'!EE43="Pass","2018-2019",IF('SELPA Summary by Fiscal Year'!EE43="Pass With Exemption(s)","2018-2019",IF('SELPA Summary by Fiscal Year'!DL43="Pass","2017-2018",IF('SELPA Summary by Fiscal Year'!DL43="Pass With Exemption(s)","2017-2018",IF('SELPA Summary by Fiscal Year'!CS43="Pass","2016-2017",IF('SELPA Summary by Fiscal Year'!CS43="Pass With Exemption(s)","2016-2017",IF('SELPA Summary by Fiscal Year'!BZ43="Pass","2015-2016",IF('SELPA Summary by Fiscal Year'!BZ43="Pass With Exemption(s)","2016-2017",IF('SELPA Summary by Fiscal Year'!BG43="Pass","2014-2015",IF('SELPA Summary by Fiscal Year'!BG43="Pass With Exemption(s)","2014-2015",IF('SELPA Summary by Fiscal Year'!AN43="Pass","2013-2014",IF('SELPA Summary by Fiscal Year'!AN43="Pass With Exemption(s)","2013-2014",IF('SELPA Summary by Fiscal Year'!U43="Pass","2012-2013",IF('SELPA Summary by Fiscal Year'!U43="Pass With Exemption(s)","2012-2013",IF('SELPA Summary by Fiscal Year'!E43="Pass","2011-2012",IF('SELPA Summary by Fiscal Year'!E43="Pass With Exemption(s)","2011-2012",""))))))))))))))))))))))))))))))))</f>
        <v/>
      </c>
      <c r="E43" s="91" t="str">
        <f>IF(D43="","",VLOOKUP(D43,'District AM'!$A$10:$X$25,6,FALSE))</f>
        <v/>
      </c>
      <c r="F43" s="90" t="str">
        <f>IF('SELPA Summary by Fiscal Year'!KE43="Pass","2026-2027",IF('SELPA Summary by Fiscal Year'!KE43="Pass With Exemption(s)","2026-2027",IF('SELPA Summary by Fiscal Year'!JL43="Pass","2025-2026",IF('SELPA Summary by Fiscal Year'!JL43="Pass With Exemption(s)","2025-2026",IF('SELPA Summary by Fiscal Year'!IS43="Pass","2024-2025",IF('SELPA Summary by Fiscal Year'!IS43="Pass With Exemption(s)","2024-2025",IF('SELPA Summary by Fiscal Year'!HZ43="Pass","2023-2024",IF('SELPA Summary by Fiscal Year'!HZ43="Pass With Exemption(s)","2023-2024",IF('SELPA Summary by Fiscal Year'!HG43="Pass","2022-2023",IF('SELPA Summary by Fiscal Year'!HG43="Pass With Exemption(s)","2022-2023",IF('SELPA Summary by Fiscal Year'!GN43="Pass","2021-2022",IF('SELPA Summary by Fiscal Year'!GN43="Pass With Exemption(s)","2021-2022",IF('SELPA Summary by Fiscal Year'!FU43="Pass","2020-2021",IF('SELPA Summary by Fiscal Year'!FU43="Pass With Exemption(s)","2020-2021",IF('SELPA Summary by Fiscal Year'!FB43="Pass","2019-2020",IF('SELPA Summary by Fiscal Year'!FB43="Pass With Exemption(s)","2019-2020",IF('SELPA Summary by Fiscal Year'!EI43="Pass","2018-2019",IF('SELPA Summary by Fiscal Year'!EI43="Pass With Exemption(s)","2018-2019",IF('SELPA Summary by Fiscal Year'!DP43="Pass","2017-2018",IF('SELPA Summary by Fiscal Year'!DP43="Pass With Exemption(s)","2017-2018",IF('SELPA Summary by Fiscal Year'!CW43="Pass","2016-2017",IF('SELPA Summary by Fiscal Year'!CW43="Pass With Exemption(s)","2016-2017",IF('SELPA Summary by Fiscal Year'!CD43="Pass","2015-2016",IF('SELPA Summary by Fiscal Year'!CD43="Pass With Exemption(s)","2015-2016",IF('SELPA Summary by Fiscal Year'!BK43="Pass","2014-2015",IF('SELPA Summary by Fiscal Year'!BK43="Pass With Exemption(s)","2014-2015",IF('SELPA Summary by Fiscal Year'!AR43="Pass","2013-2014",IF('SELPA Summary by Fiscal Year'!AR43="Pass With Exemption(s)","2013-2014",IF('SELPA Summary by Fiscal Year'!Y43="Pass","2012-2013",IF('SELPA Summary by Fiscal Year'!Y43="Pass With Exemption(s)","2012-2013",IF('SELPA Summary by Fiscal Year'!H43="Pass","2011-2012",IF('SELPA Summary by Fiscal Year'!H43="Pass With Exemption(s)","2011-2012",""))))))))))))))))))))))))))))))))</f>
        <v/>
      </c>
      <c r="G43" s="91" t="str">
        <f>IF(F43="","",VLOOKUP(F43,'District AM'!$A$10:$X$25,15,FALSE))</f>
        <v/>
      </c>
      <c r="H43" s="90" t="str">
        <f>IF('SELPA Summary by Fiscal Year'!KH43="Pass","2026-2027",IF('SELPA Summary by Fiscal Year'!KH43="Pass With Exemption(s)","2026-2027",IF('SELPA Summary by Fiscal Year'!JO43="Pass","2025-2026",IF('SELPA Summary by Fiscal Year'!JO43="Pass With Exemption(s)","2025-2026",IF('SELPA Summary by Fiscal Year'!IV43="Pass","2024-2025",IF('SELPA Summary by Fiscal Year'!IV43="Pass With Exemption(s)","2024-2025",IF('SELPA Summary by Fiscal Year'!IC43="Pass","2023-2024",IF('SELPA Summary by Fiscal Year'!IC43="Pass With Exemption(s)","2023-2024",IF('SELPA Summary by Fiscal Year'!HJ43="Pass","2022-2023",IF('SELPA Summary by Fiscal Year'!HJ43="Pass With Exemption(s)","2022-2023",IF('SELPA Summary by Fiscal Year'!GQ43="Pass","2021-2022",IF('SELPA Summary by Fiscal Year'!GQ43="Pass With Exemption(s)","2021-2022",IF('SELPA Summary by Fiscal Year'!FX43="Pass","2020-2021",IF('SELPA Summary by Fiscal Year'!FX43="Pass With Exemption(s)","2020-2021",IF('SELPA Summary by Fiscal Year'!FE43="Pass","2019-2020",IF('SELPA Summary by Fiscal Year'!FE43="Pass With Exemption(s)","2019-2020",IF('SELPA Summary by Fiscal Year'!EL43="Pass","2018-2019",IF('SELPA Summary by Fiscal Year'!EL43="Pass With Exemption(s)","2018-2019",IF('SELPA Summary by Fiscal Year'!DS43="Pass","2017-2018",IF('SELPA Summary by Fiscal Year'!DS43="Pass With Exemption(s)","2017-2018",IF('SELPA Summary by Fiscal Year'!CZ43="Pass","2016-2017",IF('SELPA Summary by Fiscal Year'!CZ43="Pass With Exemption(s)","2016-2017",IF('SELPA Summary by Fiscal Year'!CG43="Pass","2015-2016",IF('SELPA Summary by Fiscal Year'!CG43="Pass With Exemption(s)","2015-2016",IF('SELPA Summary by Fiscal Year'!BN43="Pass","2014-2015",IF('SELPA Summary by Fiscal Year'!BN43="Pass With Exemption(s)","2014-2015",IF('SELPA Summary by Fiscal Year'!AU43="Pass","2013-2014",IF('SELPA Summary by Fiscal Year'!AU43="Pass With Exemption(s)","2013-2014",IF('SELPA Summary by Fiscal Year'!AB43="Pass","2012-2013",IF('SELPA Summary by Fiscal Year'!AB43="Pass With Exemption(s)","2012-2013",IF('SELPA Summary by Fiscal Year'!J43="Pass","2011-2012",IF('SELPA Summary by Fiscal Year'!J43="Pass With Exemption(s)","2011-2012",""))))))))))))))))))))))))))))))))</f>
        <v/>
      </c>
      <c r="I43" s="91" t="str">
        <f>IF(H43="","",VLOOKUP(H43,'District AM'!$A$10:$X$25,16,FALSE))</f>
        <v/>
      </c>
    </row>
    <row r="44" spans="1:9" x14ac:dyDescent="0.3">
      <c r="A44" s="30">
        <f>'District AN'!$B$3</f>
        <v>0</v>
      </c>
      <c r="B44" s="90" t="str">
        <f>IF('SELPA Summary by Fiscal Year'!JW44="Pass","2026-2027",IF('SELPA Summary by Fiscal Year'!JW44="Pass With Exemption(s)","2026-2027",IF('SELPA Summary by Fiscal Year'!JD44="Pass","2025-2026",IF('SELPA Summary by Fiscal Year'!JD44="Pass With Exemption(s)","2025-2026",IF('SELPA Summary by Fiscal Year'!IK44="Pass","2024-2025",IF('SELPA Summary by Fiscal Year'!IK44="Pass With Exemption(s)","2024-2025",IF('SELPA Summary by Fiscal Year'!HR44="Pass","2023-2024",IF('SELPA Summary by Fiscal Year'!HR44="Pass With Exemption(s)","2023-2024",IF('SELPA Summary by Fiscal Year'!GY44="Pass","2022-2023",IF('SELPA Summary by Fiscal Year'!GY44="Pass With Exemption(s)","2022-2023",IF('SELPA Summary by Fiscal Year'!GF44="Pass","2021-2022",IF('SELPA Summary by Fiscal Year'!GF44="Pass With Exemption(s)","2021-2022",IF('SELPA Summary by Fiscal Year'!FM44="Pass","2020-2021",IF('SELPA Summary by Fiscal Year'!FM44="Pass With Exemption(s)","2020-2021",IF('SELPA Summary by Fiscal Year'!ET44="Pass","2019-2020",IF('SELPA Summary by Fiscal Year'!ET44="Pass With Exemption(s)","2019-2020",IF('SELPA Summary by Fiscal Year'!EA44="Pass","2018-2019",IF('SELPA Summary by Fiscal Year'!EA44="Pass With Exemption(s)","2018-2019",IF('SELPA Summary by Fiscal Year'!DH44="Pass","2017-2018",IF('SELPA Summary by Fiscal Year'!DH44="Pass With Exemption(s)","2017-2018",IF('SELPA Summary by Fiscal Year'!CO44="Pass","2016-2017",IF('SELPA Summary by Fiscal Year'!CO44="Pass With Exemption(s)","2016-2017",IF('SELPA Summary by Fiscal Year'!BV44="Pass","2015-2016",IF('SELPA Summary by Fiscal Year'!BV44="Pass With Exemption(s)","2015-2016",IF('SELPA Summary by Fiscal Year'!BC44="Pass","2014-2015",IF('SELPA Summary by Fiscal Year'!BC44="Pass With Exemption(s)","2014-2015",IF('SELPA Summary by Fiscal Year'!AJ44="Pass","2013-2014",IF('SELPA Summary by Fiscal Year'!AJ44="Pass With Exemption(s)","2013-2014",IF('SELPA Summary by Fiscal Year'!Q44="Pass","2012-2013",IF('SELPA Summary by Fiscal Year'!Q44="Pass With Exemption(s)","2012-2013",IF('SELPA Summary by Fiscal Year'!C44="Pass","2011-2012",IF('SELPA Summary by Fiscal Year'!C44="Pass With Exemption(s)","2011-2012",""))))))))))))))))))))))))))))))))</f>
        <v/>
      </c>
      <c r="C44" s="91" t="str">
        <f>IF(B44="","",VLOOKUP(B44,'District AN'!$A$10:$X$25,4,FALSE))</f>
        <v/>
      </c>
      <c r="D44" s="90" t="str">
        <f>IF('SELPA Summary by Fiscal Year'!KA44="Pass","2026-2027",IF('SELPA Summary by Fiscal Year'!KA44="Pass With Exemption(s)","2026-2027",IF('SELPA Summary by Fiscal Year'!JH44="Pass","2025-2026",IF('SELPA Summary by Fiscal Year'!JH44="Pass With Exemption(s)","2025-2026",IF('SELPA Summary by Fiscal Year'!IO44="Pass","2024-2025",IF('SELPA Summary by Fiscal Year'!IO44="Pass With Exemption(s)","2024-2025",IF('SELPA Summary by Fiscal Year'!HV44="Pass","2023-2024",IF('SELPA Summary by Fiscal Year'!HV44="Pass With Exemption(s)","2023-2024",IF('SELPA Summary by Fiscal Year'!HC44="Pass","2022-2023",IF('SELPA Summary by Fiscal Year'!HC44="Pass With Exemption(s)","2022-2023",IF('SELPA Summary by Fiscal Year'!GJ44="Pass","2021-2022",IF('SELPA Summary by Fiscal Year'!GJ44="Pass With Exemption(s)","2021-2022",IF('SELPA Summary by Fiscal Year'!FQ44="Pass","2020-2021",IF('SELPA Summary by Fiscal Year'!FQ44="Pass With Exemption(s)","2020-2021",IF('SELPA Summary by Fiscal Year'!EX44="Pass","2019-2020",IF('SELPA Summary by Fiscal Year'!EX44="Pass With Exemption(s)","2019-2020",IF('SELPA Summary by Fiscal Year'!EE44="Pass","2018-2019",IF('SELPA Summary by Fiscal Year'!EE44="Pass With Exemption(s)","2018-2019",IF('SELPA Summary by Fiscal Year'!DL44="Pass","2017-2018",IF('SELPA Summary by Fiscal Year'!DL44="Pass With Exemption(s)","2017-2018",IF('SELPA Summary by Fiscal Year'!CS44="Pass","2016-2017",IF('SELPA Summary by Fiscal Year'!CS44="Pass With Exemption(s)","2016-2017",IF('SELPA Summary by Fiscal Year'!BZ44="Pass","2015-2016",IF('SELPA Summary by Fiscal Year'!BZ44="Pass With Exemption(s)","2016-2017",IF('SELPA Summary by Fiscal Year'!BG44="Pass","2014-2015",IF('SELPA Summary by Fiscal Year'!BG44="Pass With Exemption(s)","2014-2015",IF('SELPA Summary by Fiscal Year'!AN44="Pass","2013-2014",IF('SELPA Summary by Fiscal Year'!AN44="Pass With Exemption(s)","2013-2014",IF('SELPA Summary by Fiscal Year'!U44="Pass","2012-2013",IF('SELPA Summary by Fiscal Year'!U44="Pass With Exemption(s)","2012-2013",IF('SELPA Summary by Fiscal Year'!E44="Pass","2011-2012",IF('SELPA Summary by Fiscal Year'!E44="Pass With Exemption(s)","2011-2012",""))))))))))))))))))))))))))))))))</f>
        <v/>
      </c>
      <c r="E44" s="91" t="str">
        <f>IF(D44="","",VLOOKUP(D44,'District AN'!$A$10:$X$25,6,FALSE))</f>
        <v/>
      </c>
      <c r="F44" s="90" t="str">
        <f>IF('SELPA Summary by Fiscal Year'!KE44="Pass","2026-2027",IF('SELPA Summary by Fiscal Year'!KE44="Pass With Exemption(s)","2026-2027",IF('SELPA Summary by Fiscal Year'!JL44="Pass","2025-2026",IF('SELPA Summary by Fiscal Year'!JL44="Pass With Exemption(s)","2025-2026",IF('SELPA Summary by Fiscal Year'!IS44="Pass","2024-2025",IF('SELPA Summary by Fiscal Year'!IS44="Pass With Exemption(s)","2024-2025",IF('SELPA Summary by Fiscal Year'!HZ44="Pass","2023-2024",IF('SELPA Summary by Fiscal Year'!HZ44="Pass With Exemption(s)","2023-2024",IF('SELPA Summary by Fiscal Year'!HG44="Pass","2022-2023",IF('SELPA Summary by Fiscal Year'!HG44="Pass With Exemption(s)","2022-2023",IF('SELPA Summary by Fiscal Year'!GN44="Pass","2021-2022",IF('SELPA Summary by Fiscal Year'!GN44="Pass With Exemption(s)","2021-2022",IF('SELPA Summary by Fiscal Year'!FU44="Pass","2020-2021",IF('SELPA Summary by Fiscal Year'!FU44="Pass With Exemption(s)","2020-2021",IF('SELPA Summary by Fiscal Year'!FB44="Pass","2019-2020",IF('SELPA Summary by Fiscal Year'!FB44="Pass With Exemption(s)","2019-2020",IF('SELPA Summary by Fiscal Year'!EI44="Pass","2018-2019",IF('SELPA Summary by Fiscal Year'!EI44="Pass With Exemption(s)","2018-2019",IF('SELPA Summary by Fiscal Year'!DP44="Pass","2017-2018",IF('SELPA Summary by Fiscal Year'!DP44="Pass With Exemption(s)","2017-2018",IF('SELPA Summary by Fiscal Year'!CW44="Pass","2016-2017",IF('SELPA Summary by Fiscal Year'!CW44="Pass With Exemption(s)","2016-2017",IF('SELPA Summary by Fiscal Year'!CD44="Pass","2015-2016",IF('SELPA Summary by Fiscal Year'!CD44="Pass With Exemption(s)","2015-2016",IF('SELPA Summary by Fiscal Year'!BK44="Pass","2014-2015",IF('SELPA Summary by Fiscal Year'!BK44="Pass With Exemption(s)","2014-2015",IF('SELPA Summary by Fiscal Year'!AR44="Pass","2013-2014",IF('SELPA Summary by Fiscal Year'!AR44="Pass With Exemption(s)","2013-2014",IF('SELPA Summary by Fiscal Year'!Y44="Pass","2012-2013",IF('SELPA Summary by Fiscal Year'!Y44="Pass With Exemption(s)","2012-2013",IF('SELPA Summary by Fiscal Year'!H44="Pass","2011-2012",IF('SELPA Summary by Fiscal Year'!H44="Pass With Exemption(s)","2011-2012",""))))))))))))))))))))))))))))))))</f>
        <v/>
      </c>
      <c r="G44" s="91" t="str">
        <f>IF(F44="","",VLOOKUP(F44,'District AN'!$A$10:$X$25,15,FALSE))</f>
        <v/>
      </c>
      <c r="H44" s="90" t="str">
        <f>IF('SELPA Summary by Fiscal Year'!KH44="Pass","2026-2027",IF('SELPA Summary by Fiscal Year'!KH44="Pass With Exemption(s)","2026-2027",IF('SELPA Summary by Fiscal Year'!JO44="Pass","2025-2026",IF('SELPA Summary by Fiscal Year'!JO44="Pass With Exemption(s)","2025-2026",IF('SELPA Summary by Fiscal Year'!IV44="Pass","2024-2025",IF('SELPA Summary by Fiscal Year'!IV44="Pass With Exemption(s)","2024-2025",IF('SELPA Summary by Fiscal Year'!IC44="Pass","2023-2024",IF('SELPA Summary by Fiscal Year'!IC44="Pass With Exemption(s)","2023-2024",IF('SELPA Summary by Fiscal Year'!HJ44="Pass","2022-2023",IF('SELPA Summary by Fiscal Year'!HJ44="Pass With Exemption(s)","2022-2023",IF('SELPA Summary by Fiscal Year'!GQ44="Pass","2021-2022",IF('SELPA Summary by Fiscal Year'!GQ44="Pass With Exemption(s)","2021-2022",IF('SELPA Summary by Fiscal Year'!FX44="Pass","2020-2021",IF('SELPA Summary by Fiscal Year'!FX44="Pass With Exemption(s)","2020-2021",IF('SELPA Summary by Fiscal Year'!FE44="Pass","2019-2020",IF('SELPA Summary by Fiscal Year'!FE44="Pass With Exemption(s)","2019-2020",IF('SELPA Summary by Fiscal Year'!EL44="Pass","2018-2019",IF('SELPA Summary by Fiscal Year'!EL44="Pass With Exemption(s)","2018-2019",IF('SELPA Summary by Fiscal Year'!DS44="Pass","2017-2018",IF('SELPA Summary by Fiscal Year'!DS44="Pass With Exemption(s)","2017-2018",IF('SELPA Summary by Fiscal Year'!CZ44="Pass","2016-2017",IF('SELPA Summary by Fiscal Year'!CZ44="Pass With Exemption(s)","2016-2017",IF('SELPA Summary by Fiscal Year'!CG44="Pass","2015-2016",IF('SELPA Summary by Fiscal Year'!CG44="Pass With Exemption(s)","2015-2016",IF('SELPA Summary by Fiscal Year'!BN44="Pass","2014-2015",IF('SELPA Summary by Fiscal Year'!BN44="Pass With Exemption(s)","2014-2015",IF('SELPA Summary by Fiscal Year'!AU44="Pass","2013-2014",IF('SELPA Summary by Fiscal Year'!AU44="Pass With Exemption(s)","2013-2014",IF('SELPA Summary by Fiscal Year'!AB44="Pass","2012-2013",IF('SELPA Summary by Fiscal Year'!AB44="Pass With Exemption(s)","2012-2013",IF('SELPA Summary by Fiscal Year'!J44="Pass","2011-2012",IF('SELPA Summary by Fiscal Year'!J44="Pass With Exemption(s)","2011-2012",""))))))))))))))))))))))))))))))))</f>
        <v/>
      </c>
      <c r="I44" s="91" t="str">
        <f>IF(H44="","",VLOOKUP(H44,'District AN'!$A$10:$X$25,16,FALSE))</f>
        <v/>
      </c>
    </row>
    <row r="45" spans="1:9" x14ac:dyDescent="0.3">
      <c r="A45" s="30">
        <f>'District AO'!$B$3</f>
        <v>0</v>
      </c>
      <c r="B45" s="90" t="str">
        <f>IF('SELPA Summary by Fiscal Year'!JW45="Pass","2026-2027",IF('SELPA Summary by Fiscal Year'!JW45="Pass With Exemption(s)","2026-2027",IF('SELPA Summary by Fiscal Year'!JD45="Pass","2025-2026",IF('SELPA Summary by Fiscal Year'!JD45="Pass With Exemption(s)","2025-2026",IF('SELPA Summary by Fiscal Year'!IK45="Pass","2024-2025",IF('SELPA Summary by Fiscal Year'!IK45="Pass With Exemption(s)","2024-2025",IF('SELPA Summary by Fiscal Year'!HR45="Pass","2023-2024",IF('SELPA Summary by Fiscal Year'!HR45="Pass With Exemption(s)","2023-2024",IF('SELPA Summary by Fiscal Year'!GY45="Pass","2022-2023",IF('SELPA Summary by Fiscal Year'!GY45="Pass With Exemption(s)","2022-2023",IF('SELPA Summary by Fiscal Year'!GF45="Pass","2021-2022",IF('SELPA Summary by Fiscal Year'!GF45="Pass With Exemption(s)","2021-2022",IF('SELPA Summary by Fiscal Year'!FM45="Pass","2020-2021",IF('SELPA Summary by Fiscal Year'!FM45="Pass With Exemption(s)","2020-2021",IF('SELPA Summary by Fiscal Year'!ET45="Pass","2019-2020",IF('SELPA Summary by Fiscal Year'!ET45="Pass With Exemption(s)","2019-2020",IF('SELPA Summary by Fiscal Year'!EA45="Pass","2018-2019",IF('SELPA Summary by Fiscal Year'!EA45="Pass With Exemption(s)","2018-2019",IF('SELPA Summary by Fiscal Year'!DH45="Pass","2017-2018",IF('SELPA Summary by Fiscal Year'!DH45="Pass With Exemption(s)","2017-2018",IF('SELPA Summary by Fiscal Year'!CO45="Pass","2016-2017",IF('SELPA Summary by Fiscal Year'!CO45="Pass With Exemption(s)","2016-2017",IF('SELPA Summary by Fiscal Year'!BV45="Pass","2015-2016",IF('SELPA Summary by Fiscal Year'!BV45="Pass With Exemption(s)","2015-2016",IF('SELPA Summary by Fiscal Year'!BC45="Pass","2014-2015",IF('SELPA Summary by Fiscal Year'!BC45="Pass With Exemption(s)","2014-2015",IF('SELPA Summary by Fiscal Year'!AJ45="Pass","2013-2014",IF('SELPA Summary by Fiscal Year'!AJ45="Pass With Exemption(s)","2013-2014",IF('SELPA Summary by Fiscal Year'!Q45="Pass","2012-2013",IF('SELPA Summary by Fiscal Year'!Q45="Pass With Exemption(s)","2012-2013",IF('SELPA Summary by Fiscal Year'!C45="Pass","2011-2012",IF('SELPA Summary by Fiscal Year'!C45="Pass With Exemption(s)","2011-2012",""))))))))))))))))))))))))))))))))</f>
        <v/>
      </c>
      <c r="C45" s="91" t="str">
        <f>IF(B45="","",VLOOKUP(B45,'District AO'!$A$10:$X$25,4,FALSE))</f>
        <v/>
      </c>
      <c r="D45" s="90" t="str">
        <f>IF('SELPA Summary by Fiscal Year'!KA45="Pass","2026-2027",IF('SELPA Summary by Fiscal Year'!KA45="Pass With Exemption(s)","2026-2027",IF('SELPA Summary by Fiscal Year'!JH45="Pass","2025-2026",IF('SELPA Summary by Fiscal Year'!JH45="Pass With Exemption(s)","2025-2026",IF('SELPA Summary by Fiscal Year'!IO45="Pass","2024-2025",IF('SELPA Summary by Fiscal Year'!IO45="Pass With Exemption(s)","2024-2025",IF('SELPA Summary by Fiscal Year'!HV45="Pass","2023-2024",IF('SELPA Summary by Fiscal Year'!HV45="Pass With Exemption(s)","2023-2024",IF('SELPA Summary by Fiscal Year'!HC45="Pass","2022-2023",IF('SELPA Summary by Fiscal Year'!HC45="Pass With Exemption(s)","2022-2023",IF('SELPA Summary by Fiscal Year'!GJ45="Pass","2021-2022",IF('SELPA Summary by Fiscal Year'!GJ45="Pass With Exemption(s)","2021-2022",IF('SELPA Summary by Fiscal Year'!FQ45="Pass","2020-2021",IF('SELPA Summary by Fiscal Year'!FQ45="Pass With Exemption(s)","2020-2021",IF('SELPA Summary by Fiscal Year'!EX45="Pass","2019-2020",IF('SELPA Summary by Fiscal Year'!EX45="Pass With Exemption(s)","2019-2020",IF('SELPA Summary by Fiscal Year'!EE45="Pass","2018-2019",IF('SELPA Summary by Fiscal Year'!EE45="Pass With Exemption(s)","2018-2019",IF('SELPA Summary by Fiscal Year'!DL45="Pass","2017-2018",IF('SELPA Summary by Fiscal Year'!DL45="Pass With Exemption(s)","2017-2018",IF('SELPA Summary by Fiscal Year'!CS45="Pass","2016-2017",IF('SELPA Summary by Fiscal Year'!CS45="Pass With Exemption(s)","2016-2017",IF('SELPA Summary by Fiscal Year'!BZ45="Pass","2015-2016",IF('SELPA Summary by Fiscal Year'!BZ45="Pass With Exemption(s)","2016-2017",IF('SELPA Summary by Fiscal Year'!BG45="Pass","2014-2015",IF('SELPA Summary by Fiscal Year'!BG45="Pass With Exemption(s)","2014-2015",IF('SELPA Summary by Fiscal Year'!AN45="Pass","2013-2014",IF('SELPA Summary by Fiscal Year'!AN45="Pass With Exemption(s)","2013-2014",IF('SELPA Summary by Fiscal Year'!U45="Pass","2012-2013",IF('SELPA Summary by Fiscal Year'!U45="Pass With Exemption(s)","2012-2013",IF('SELPA Summary by Fiscal Year'!E45="Pass","2011-2012",IF('SELPA Summary by Fiscal Year'!E45="Pass With Exemption(s)","2011-2012",""))))))))))))))))))))))))))))))))</f>
        <v/>
      </c>
      <c r="E45" s="91" t="str">
        <f>IF(D45="","",VLOOKUP(D45,'District AO'!$A$10:$X$25,6,FALSE))</f>
        <v/>
      </c>
      <c r="F45" s="90" t="str">
        <f>IF('SELPA Summary by Fiscal Year'!KE45="Pass","2026-2027",IF('SELPA Summary by Fiscal Year'!KE45="Pass With Exemption(s)","2026-2027",IF('SELPA Summary by Fiscal Year'!JL45="Pass","2025-2026",IF('SELPA Summary by Fiscal Year'!JL45="Pass With Exemption(s)","2025-2026",IF('SELPA Summary by Fiscal Year'!IS45="Pass","2024-2025",IF('SELPA Summary by Fiscal Year'!IS45="Pass With Exemption(s)","2024-2025",IF('SELPA Summary by Fiscal Year'!HZ45="Pass","2023-2024",IF('SELPA Summary by Fiscal Year'!HZ45="Pass With Exemption(s)","2023-2024",IF('SELPA Summary by Fiscal Year'!HG45="Pass","2022-2023",IF('SELPA Summary by Fiscal Year'!HG45="Pass With Exemption(s)","2022-2023",IF('SELPA Summary by Fiscal Year'!GN45="Pass","2021-2022",IF('SELPA Summary by Fiscal Year'!GN45="Pass With Exemption(s)","2021-2022",IF('SELPA Summary by Fiscal Year'!FU45="Pass","2020-2021",IF('SELPA Summary by Fiscal Year'!FU45="Pass With Exemption(s)","2020-2021",IF('SELPA Summary by Fiscal Year'!FB45="Pass","2019-2020",IF('SELPA Summary by Fiscal Year'!FB45="Pass With Exemption(s)","2019-2020",IF('SELPA Summary by Fiscal Year'!EI45="Pass","2018-2019",IF('SELPA Summary by Fiscal Year'!EI45="Pass With Exemption(s)","2018-2019",IF('SELPA Summary by Fiscal Year'!DP45="Pass","2017-2018",IF('SELPA Summary by Fiscal Year'!DP45="Pass With Exemption(s)","2017-2018",IF('SELPA Summary by Fiscal Year'!CW45="Pass","2016-2017",IF('SELPA Summary by Fiscal Year'!CW45="Pass With Exemption(s)","2016-2017",IF('SELPA Summary by Fiscal Year'!CD45="Pass","2015-2016",IF('SELPA Summary by Fiscal Year'!CD45="Pass With Exemption(s)","2015-2016",IF('SELPA Summary by Fiscal Year'!BK45="Pass","2014-2015",IF('SELPA Summary by Fiscal Year'!BK45="Pass With Exemption(s)","2014-2015",IF('SELPA Summary by Fiscal Year'!AR45="Pass","2013-2014",IF('SELPA Summary by Fiscal Year'!AR45="Pass With Exemption(s)","2013-2014",IF('SELPA Summary by Fiscal Year'!Y45="Pass","2012-2013",IF('SELPA Summary by Fiscal Year'!Y45="Pass With Exemption(s)","2012-2013",IF('SELPA Summary by Fiscal Year'!H45="Pass","2011-2012",IF('SELPA Summary by Fiscal Year'!H45="Pass With Exemption(s)","2011-2012",""))))))))))))))))))))))))))))))))</f>
        <v/>
      </c>
      <c r="G45" s="91" t="str">
        <f>IF(F45="","",VLOOKUP(F45,'District AO'!$A$10:$X$25,15,FALSE))</f>
        <v/>
      </c>
      <c r="H45" s="90" t="str">
        <f>IF('SELPA Summary by Fiscal Year'!KH45="Pass","2026-2027",IF('SELPA Summary by Fiscal Year'!KH45="Pass With Exemption(s)","2026-2027",IF('SELPA Summary by Fiscal Year'!JO45="Pass","2025-2026",IF('SELPA Summary by Fiscal Year'!JO45="Pass With Exemption(s)","2025-2026",IF('SELPA Summary by Fiscal Year'!IV45="Pass","2024-2025",IF('SELPA Summary by Fiscal Year'!IV45="Pass With Exemption(s)","2024-2025",IF('SELPA Summary by Fiscal Year'!IC45="Pass","2023-2024",IF('SELPA Summary by Fiscal Year'!IC45="Pass With Exemption(s)","2023-2024",IF('SELPA Summary by Fiscal Year'!HJ45="Pass","2022-2023",IF('SELPA Summary by Fiscal Year'!HJ45="Pass With Exemption(s)","2022-2023",IF('SELPA Summary by Fiscal Year'!GQ45="Pass","2021-2022",IF('SELPA Summary by Fiscal Year'!GQ45="Pass With Exemption(s)","2021-2022",IF('SELPA Summary by Fiscal Year'!FX45="Pass","2020-2021",IF('SELPA Summary by Fiscal Year'!FX45="Pass With Exemption(s)","2020-2021",IF('SELPA Summary by Fiscal Year'!FE45="Pass","2019-2020",IF('SELPA Summary by Fiscal Year'!FE45="Pass With Exemption(s)","2019-2020",IF('SELPA Summary by Fiscal Year'!EL45="Pass","2018-2019",IF('SELPA Summary by Fiscal Year'!EL45="Pass With Exemption(s)","2018-2019",IF('SELPA Summary by Fiscal Year'!DS45="Pass","2017-2018",IF('SELPA Summary by Fiscal Year'!DS45="Pass With Exemption(s)","2017-2018",IF('SELPA Summary by Fiscal Year'!CZ45="Pass","2016-2017",IF('SELPA Summary by Fiscal Year'!CZ45="Pass With Exemption(s)","2016-2017",IF('SELPA Summary by Fiscal Year'!CG45="Pass","2015-2016",IF('SELPA Summary by Fiscal Year'!CG45="Pass With Exemption(s)","2015-2016",IF('SELPA Summary by Fiscal Year'!BN45="Pass","2014-2015",IF('SELPA Summary by Fiscal Year'!BN45="Pass With Exemption(s)","2014-2015",IF('SELPA Summary by Fiscal Year'!AU45="Pass","2013-2014",IF('SELPA Summary by Fiscal Year'!AU45="Pass With Exemption(s)","2013-2014",IF('SELPA Summary by Fiscal Year'!AB45="Pass","2012-2013",IF('SELPA Summary by Fiscal Year'!AB45="Pass With Exemption(s)","2012-2013",IF('SELPA Summary by Fiscal Year'!J45="Pass","2011-2012",IF('SELPA Summary by Fiscal Year'!J45="Pass With Exemption(s)","2011-2012",""))))))))))))))))))))))))))))))))</f>
        <v/>
      </c>
      <c r="I45" s="91" t="str">
        <f>IF(H45="","",VLOOKUP(H45,'District AO'!$A$10:$X$25,16,FALSE))</f>
        <v/>
      </c>
    </row>
    <row r="46" spans="1:9" x14ac:dyDescent="0.3">
      <c r="A46" s="30">
        <f>'District AP'!$B$3</f>
        <v>0</v>
      </c>
      <c r="B46" s="90" t="str">
        <f>IF('SELPA Summary by Fiscal Year'!JW46="Pass","2026-2027",IF('SELPA Summary by Fiscal Year'!JW46="Pass With Exemption(s)","2026-2027",IF('SELPA Summary by Fiscal Year'!JD46="Pass","2025-2026",IF('SELPA Summary by Fiscal Year'!JD46="Pass With Exemption(s)","2025-2026",IF('SELPA Summary by Fiscal Year'!IK46="Pass","2024-2025",IF('SELPA Summary by Fiscal Year'!IK46="Pass With Exemption(s)","2024-2025",IF('SELPA Summary by Fiscal Year'!HR46="Pass","2023-2024",IF('SELPA Summary by Fiscal Year'!HR46="Pass With Exemption(s)","2023-2024",IF('SELPA Summary by Fiscal Year'!GY46="Pass","2022-2023",IF('SELPA Summary by Fiscal Year'!GY46="Pass With Exemption(s)","2022-2023",IF('SELPA Summary by Fiscal Year'!GF46="Pass","2021-2022",IF('SELPA Summary by Fiscal Year'!GF46="Pass With Exemption(s)","2021-2022",IF('SELPA Summary by Fiscal Year'!FM46="Pass","2020-2021",IF('SELPA Summary by Fiscal Year'!FM46="Pass With Exemption(s)","2020-2021",IF('SELPA Summary by Fiscal Year'!ET46="Pass","2019-2020",IF('SELPA Summary by Fiscal Year'!ET46="Pass With Exemption(s)","2019-2020",IF('SELPA Summary by Fiscal Year'!EA46="Pass","2018-2019",IF('SELPA Summary by Fiscal Year'!EA46="Pass With Exemption(s)","2018-2019",IF('SELPA Summary by Fiscal Year'!DH46="Pass","2017-2018",IF('SELPA Summary by Fiscal Year'!DH46="Pass With Exemption(s)","2017-2018",IF('SELPA Summary by Fiscal Year'!CO46="Pass","2016-2017",IF('SELPA Summary by Fiscal Year'!CO46="Pass With Exemption(s)","2016-2017",IF('SELPA Summary by Fiscal Year'!BV46="Pass","2015-2016",IF('SELPA Summary by Fiscal Year'!BV46="Pass With Exemption(s)","2015-2016",IF('SELPA Summary by Fiscal Year'!BC46="Pass","2014-2015",IF('SELPA Summary by Fiscal Year'!BC46="Pass With Exemption(s)","2014-2015",IF('SELPA Summary by Fiscal Year'!AJ46="Pass","2013-2014",IF('SELPA Summary by Fiscal Year'!AJ46="Pass With Exemption(s)","2013-2014",IF('SELPA Summary by Fiscal Year'!Q46="Pass","2012-2013",IF('SELPA Summary by Fiscal Year'!Q46="Pass With Exemption(s)","2012-2013",IF('SELPA Summary by Fiscal Year'!C46="Pass","2011-2012",IF('SELPA Summary by Fiscal Year'!C46="Pass With Exemption(s)","2011-2012",""))))))))))))))))))))))))))))))))</f>
        <v/>
      </c>
      <c r="C46" s="91" t="str">
        <f>IF(B46="","",VLOOKUP(B46,'District AP'!$A$10:$X$25,4,FALSE))</f>
        <v/>
      </c>
      <c r="D46" s="90" t="str">
        <f>IF('SELPA Summary by Fiscal Year'!KA46="Pass","2026-2027",IF('SELPA Summary by Fiscal Year'!KA46="Pass With Exemption(s)","2026-2027",IF('SELPA Summary by Fiscal Year'!JH46="Pass","2025-2026",IF('SELPA Summary by Fiscal Year'!JH46="Pass With Exemption(s)","2025-2026",IF('SELPA Summary by Fiscal Year'!IO46="Pass","2024-2025",IF('SELPA Summary by Fiscal Year'!IO46="Pass With Exemption(s)","2024-2025",IF('SELPA Summary by Fiscal Year'!HV46="Pass","2023-2024",IF('SELPA Summary by Fiscal Year'!HV46="Pass With Exemption(s)","2023-2024",IF('SELPA Summary by Fiscal Year'!HC46="Pass","2022-2023",IF('SELPA Summary by Fiscal Year'!HC46="Pass With Exemption(s)","2022-2023",IF('SELPA Summary by Fiscal Year'!GJ46="Pass","2021-2022",IF('SELPA Summary by Fiscal Year'!GJ46="Pass With Exemption(s)","2021-2022",IF('SELPA Summary by Fiscal Year'!FQ46="Pass","2020-2021",IF('SELPA Summary by Fiscal Year'!FQ46="Pass With Exemption(s)","2020-2021",IF('SELPA Summary by Fiscal Year'!EX46="Pass","2019-2020",IF('SELPA Summary by Fiscal Year'!EX46="Pass With Exemption(s)","2019-2020",IF('SELPA Summary by Fiscal Year'!EE46="Pass","2018-2019",IF('SELPA Summary by Fiscal Year'!EE46="Pass With Exemption(s)","2018-2019",IF('SELPA Summary by Fiscal Year'!DL46="Pass","2017-2018",IF('SELPA Summary by Fiscal Year'!DL46="Pass With Exemption(s)","2017-2018",IF('SELPA Summary by Fiscal Year'!CS46="Pass","2016-2017",IF('SELPA Summary by Fiscal Year'!CS46="Pass With Exemption(s)","2016-2017",IF('SELPA Summary by Fiscal Year'!BZ46="Pass","2015-2016",IF('SELPA Summary by Fiscal Year'!BZ46="Pass With Exemption(s)","2016-2017",IF('SELPA Summary by Fiscal Year'!BG46="Pass","2014-2015",IF('SELPA Summary by Fiscal Year'!BG46="Pass With Exemption(s)","2014-2015",IF('SELPA Summary by Fiscal Year'!AN46="Pass","2013-2014",IF('SELPA Summary by Fiscal Year'!AN46="Pass With Exemption(s)","2013-2014",IF('SELPA Summary by Fiscal Year'!U46="Pass","2012-2013",IF('SELPA Summary by Fiscal Year'!U46="Pass With Exemption(s)","2012-2013",IF('SELPA Summary by Fiscal Year'!E46="Pass","2011-2012",IF('SELPA Summary by Fiscal Year'!E46="Pass With Exemption(s)","2011-2012",""))))))))))))))))))))))))))))))))</f>
        <v/>
      </c>
      <c r="E46" s="91" t="str">
        <f>IF(D46="","",VLOOKUP(D46,'District AP'!$A$10:$X$25,6,FALSE))</f>
        <v/>
      </c>
      <c r="F46" s="90" t="str">
        <f>IF('SELPA Summary by Fiscal Year'!KE46="Pass","2026-2027",IF('SELPA Summary by Fiscal Year'!KE46="Pass With Exemption(s)","2026-2027",IF('SELPA Summary by Fiscal Year'!JL46="Pass","2025-2026",IF('SELPA Summary by Fiscal Year'!JL46="Pass With Exemption(s)","2025-2026",IF('SELPA Summary by Fiscal Year'!IS46="Pass","2024-2025",IF('SELPA Summary by Fiscal Year'!IS46="Pass With Exemption(s)","2024-2025",IF('SELPA Summary by Fiscal Year'!HZ46="Pass","2023-2024",IF('SELPA Summary by Fiscal Year'!HZ46="Pass With Exemption(s)","2023-2024",IF('SELPA Summary by Fiscal Year'!HG46="Pass","2022-2023",IF('SELPA Summary by Fiscal Year'!HG46="Pass With Exemption(s)","2022-2023",IF('SELPA Summary by Fiscal Year'!GN46="Pass","2021-2022",IF('SELPA Summary by Fiscal Year'!GN46="Pass With Exemption(s)","2021-2022",IF('SELPA Summary by Fiscal Year'!FU46="Pass","2020-2021",IF('SELPA Summary by Fiscal Year'!FU46="Pass With Exemption(s)","2020-2021",IF('SELPA Summary by Fiscal Year'!FB46="Pass","2019-2020",IF('SELPA Summary by Fiscal Year'!FB46="Pass With Exemption(s)","2019-2020",IF('SELPA Summary by Fiscal Year'!EI46="Pass","2018-2019",IF('SELPA Summary by Fiscal Year'!EI46="Pass With Exemption(s)","2018-2019",IF('SELPA Summary by Fiscal Year'!DP46="Pass","2017-2018",IF('SELPA Summary by Fiscal Year'!DP46="Pass With Exemption(s)","2017-2018",IF('SELPA Summary by Fiscal Year'!CW46="Pass","2016-2017",IF('SELPA Summary by Fiscal Year'!CW46="Pass With Exemption(s)","2016-2017",IF('SELPA Summary by Fiscal Year'!CD46="Pass","2015-2016",IF('SELPA Summary by Fiscal Year'!CD46="Pass With Exemption(s)","2015-2016",IF('SELPA Summary by Fiscal Year'!BK46="Pass","2014-2015",IF('SELPA Summary by Fiscal Year'!BK46="Pass With Exemption(s)","2014-2015",IF('SELPA Summary by Fiscal Year'!AR46="Pass","2013-2014",IF('SELPA Summary by Fiscal Year'!AR46="Pass With Exemption(s)","2013-2014",IF('SELPA Summary by Fiscal Year'!Y46="Pass","2012-2013",IF('SELPA Summary by Fiscal Year'!Y46="Pass With Exemption(s)","2012-2013",IF('SELPA Summary by Fiscal Year'!H46="Pass","2011-2012",IF('SELPA Summary by Fiscal Year'!H46="Pass With Exemption(s)","2011-2012",""))))))))))))))))))))))))))))))))</f>
        <v/>
      </c>
      <c r="G46" s="91" t="str">
        <f>IF(F46="","",VLOOKUP(F46,'District AP'!$A$10:$X$25,15,FALSE))</f>
        <v/>
      </c>
      <c r="H46" s="90" t="str">
        <f>IF('SELPA Summary by Fiscal Year'!KH46="Pass","2026-2027",IF('SELPA Summary by Fiscal Year'!KH46="Pass With Exemption(s)","2026-2027",IF('SELPA Summary by Fiscal Year'!JO46="Pass","2025-2026",IF('SELPA Summary by Fiscal Year'!JO46="Pass With Exemption(s)","2025-2026",IF('SELPA Summary by Fiscal Year'!IV46="Pass","2024-2025",IF('SELPA Summary by Fiscal Year'!IV46="Pass With Exemption(s)","2024-2025",IF('SELPA Summary by Fiscal Year'!IC46="Pass","2023-2024",IF('SELPA Summary by Fiscal Year'!IC46="Pass With Exemption(s)","2023-2024",IF('SELPA Summary by Fiscal Year'!HJ46="Pass","2022-2023",IF('SELPA Summary by Fiscal Year'!HJ46="Pass With Exemption(s)","2022-2023",IF('SELPA Summary by Fiscal Year'!GQ46="Pass","2021-2022",IF('SELPA Summary by Fiscal Year'!GQ46="Pass With Exemption(s)","2021-2022",IF('SELPA Summary by Fiscal Year'!FX46="Pass","2020-2021",IF('SELPA Summary by Fiscal Year'!FX46="Pass With Exemption(s)","2020-2021",IF('SELPA Summary by Fiscal Year'!FE46="Pass","2019-2020",IF('SELPA Summary by Fiscal Year'!FE46="Pass With Exemption(s)","2019-2020",IF('SELPA Summary by Fiscal Year'!EL46="Pass","2018-2019",IF('SELPA Summary by Fiscal Year'!EL46="Pass With Exemption(s)","2018-2019",IF('SELPA Summary by Fiscal Year'!DS46="Pass","2017-2018",IF('SELPA Summary by Fiscal Year'!DS46="Pass With Exemption(s)","2017-2018",IF('SELPA Summary by Fiscal Year'!CZ46="Pass","2016-2017",IF('SELPA Summary by Fiscal Year'!CZ46="Pass With Exemption(s)","2016-2017",IF('SELPA Summary by Fiscal Year'!CG46="Pass","2015-2016",IF('SELPA Summary by Fiscal Year'!CG46="Pass With Exemption(s)","2015-2016",IF('SELPA Summary by Fiscal Year'!BN46="Pass","2014-2015",IF('SELPA Summary by Fiscal Year'!BN46="Pass With Exemption(s)","2014-2015",IF('SELPA Summary by Fiscal Year'!AU46="Pass","2013-2014",IF('SELPA Summary by Fiscal Year'!AU46="Pass With Exemption(s)","2013-2014",IF('SELPA Summary by Fiscal Year'!AB46="Pass","2012-2013",IF('SELPA Summary by Fiscal Year'!AB46="Pass With Exemption(s)","2012-2013",IF('SELPA Summary by Fiscal Year'!J46="Pass","2011-2012",IF('SELPA Summary by Fiscal Year'!J46="Pass With Exemption(s)","2011-2012",""))))))))))))))))))))))))))))))))</f>
        <v/>
      </c>
      <c r="I46" s="91" t="str">
        <f>IF(H46="","",VLOOKUP(H46,'District AP'!$A$10:$X$25,16,FALSE))</f>
        <v/>
      </c>
    </row>
    <row r="47" spans="1:9" x14ac:dyDescent="0.3">
      <c r="A47" s="30">
        <f>'District AQ'!$B$3</f>
        <v>0</v>
      </c>
      <c r="B47" s="90" t="str">
        <f>IF('SELPA Summary by Fiscal Year'!JW47="Pass","2026-2027",IF('SELPA Summary by Fiscal Year'!JW47="Pass With Exemption(s)","2026-2027",IF('SELPA Summary by Fiscal Year'!JD47="Pass","2025-2026",IF('SELPA Summary by Fiscal Year'!JD47="Pass With Exemption(s)","2025-2026",IF('SELPA Summary by Fiscal Year'!IK47="Pass","2024-2025",IF('SELPA Summary by Fiscal Year'!IK47="Pass With Exemption(s)","2024-2025",IF('SELPA Summary by Fiscal Year'!HR47="Pass","2023-2024",IF('SELPA Summary by Fiscal Year'!HR47="Pass With Exemption(s)","2023-2024",IF('SELPA Summary by Fiscal Year'!GY47="Pass","2022-2023",IF('SELPA Summary by Fiscal Year'!GY47="Pass With Exemption(s)","2022-2023",IF('SELPA Summary by Fiscal Year'!GF47="Pass","2021-2022",IF('SELPA Summary by Fiscal Year'!GF47="Pass With Exemption(s)","2021-2022",IF('SELPA Summary by Fiscal Year'!FM47="Pass","2020-2021",IF('SELPA Summary by Fiscal Year'!FM47="Pass With Exemption(s)","2020-2021",IF('SELPA Summary by Fiscal Year'!ET47="Pass","2019-2020",IF('SELPA Summary by Fiscal Year'!ET47="Pass With Exemption(s)","2019-2020",IF('SELPA Summary by Fiscal Year'!EA47="Pass","2018-2019",IF('SELPA Summary by Fiscal Year'!EA47="Pass With Exemption(s)","2018-2019",IF('SELPA Summary by Fiscal Year'!DH47="Pass","2017-2018",IF('SELPA Summary by Fiscal Year'!DH47="Pass With Exemption(s)","2017-2018",IF('SELPA Summary by Fiscal Year'!CO47="Pass","2016-2017",IF('SELPA Summary by Fiscal Year'!CO47="Pass With Exemption(s)","2016-2017",IF('SELPA Summary by Fiscal Year'!BV47="Pass","2015-2016",IF('SELPA Summary by Fiscal Year'!BV47="Pass With Exemption(s)","2015-2016",IF('SELPA Summary by Fiscal Year'!BC47="Pass","2014-2015",IF('SELPA Summary by Fiscal Year'!BC47="Pass With Exemption(s)","2014-2015",IF('SELPA Summary by Fiscal Year'!AJ47="Pass","2013-2014",IF('SELPA Summary by Fiscal Year'!AJ47="Pass With Exemption(s)","2013-2014",IF('SELPA Summary by Fiscal Year'!Q47="Pass","2012-2013",IF('SELPA Summary by Fiscal Year'!Q47="Pass With Exemption(s)","2012-2013",IF('SELPA Summary by Fiscal Year'!C47="Pass","2011-2012",IF('SELPA Summary by Fiscal Year'!C47="Pass With Exemption(s)","2011-2012",""))))))))))))))))))))))))))))))))</f>
        <v/>
      </c>
      <c r="C47" s="91" t="str">
        <f>IF(B47="","",VLOOKUP(B47,'District AQ'!$A$10:$X$25,4,FALSE))</f>
        <v/>
      </c>
      <c r="D47" s="90" t="str">
        <f>IF('SELPA Summary by Fiscal Year'!KA47="Pass","2026-2027",IF('SELPA Summary by Fiscal Year'!KA47="Pass With Exemption(s)","2026-2027",IF('SELPA Summary by Fiscal Year'!JH47="Pass","2025-2026",IF('SELPA Summary by Fiscal Year'!JH47="Pass With Exemption(s)","2025-2026",IF('SELPA Summary by Fiscal Year'!IO47="Pass","2024-2025",IF('SELPA Summary by Fiscal Year'!IO47="Pass With Exemption(s)","2024-2025",IF('SELPA Summary by Fiscal Year'!HV47="Pass","2023-2024",IF('SELPA Summary by Fiscal Year'!HV47="Pass With Exemption(s)","2023-2024",IF('SELPA Summary by Fiscal Year'!HC47="Pass","2022-2023",IF('SELPA Summary by Fiscal Year'!HC47="Pass With Exemption(s)","2022-2023",IF('SELPA Summary by Fiscal Year'!GJ47="Pass","2021-2022",IF('SELPA Summary by Fiscal Year'!GJ47="Pass With Exemption(s)","2021-2022",IF('SELPA Summary by Fiscal Year'!FQ47="Pass","2020-2021",IF('SELPA Summary by Fiscal Year'!FQ47="Pass With Exemption(s)","2020-2021",IF('SELPA Summary by Fiscal Year'!EX47="Pass","2019-2020",IF('SELPA Summary by Fiscal Year'!EX47="Pass With Exemption(s)","2019-2020",IF('SELPA Summary by Fiscal Year'!EE47="Pass","2018-2019",IF('SELPA Summary by Fiscal Year'!EE47="Pass With Exemption(s)","2018-2019",IF('SELPA Summary by Fiscal Year'!DL47="Pass","2017-2018",IF('SELPA Summary by Fiscal Year'!DL47="Pass With Exemption(s)","2017-2018",IF('SELPA Summary by Fiscal Year'!CS47="Pass","2016-2017",IF('SELPA Summary by Fiscal Year'!CS47="Pass With Exemption(s)","2016-2017",IF('SELPA Summary by Fiscal Year'!BZ47="Pass","2015-2016",IF('SELPA Summary by Fiscal Year'!BZ47="Pass With Exemption(s)","2016-2017",IF('SELPA Summary by Fiscal Year'!BG47="Pass","2014-2015",IF('SELPA Summary by Fiscal Year'!BG47="Pass With Exemption(s)","2014-2015",IF('SELPA Summary by Fiscal Year'!AN47="Pass","2013-2014",IF('SELPA Summary by Fiscal Year'!AN47="Pass With Exemption(s)","2013-2014",IF('SELPA Summary by Fiscal Year'!U47="Pass","2012-2013",IF('SELPA Summary by Fiscal Year'!U47="Pass With Exemption(s)","2012-2013",IF('SELPA Summary by Fiscal Year'!E47="Pass","2011-2012",IF('SELPA Summary by Fiscal Year'!E47="Pass With Exemption(s)","2011-2012",""))))))))))))))))))))))))))))))))</f>
        <v/>
      </c>
      <c r="E47" s="91" t="str">
        <f>IF(D47="","",VLOOKUP(D47,'District AQ'!$A$10:$X$25,6,FALSE))</f>
        <v/>
      </c>
      <c r="F47" s="90" t="str">
        <f>IF('SELPA Summary by Fiscal Year'!KE47="Pass","2026-2027",IF('SELPA Summary by Fiscal Year'!KE47="Pass With Exemption(s)","2026-2027",IF('SELPA Summary by Fiscal Year'!JL47="Pass","2025-2026",IF('SELPA Summary by Fiscal Year'!JL47="Pass With Exemption(s)","2025-2026",IF('SELPA Summary by Fiscal Year'!IS47="Pass","2024-2025",IF('SELPA Summary by Fiscal Year'!IS47="Pass With Exemption(s)","2024-2025",IF('SELPA Summary by Fiscal Year'!HZ47="Pass","2023-2024",IF('SELPA Summary by Fiscal Year'!HZ47="Pass With Exemption(s)","2023-2024",IF('SELPA Summary by Fiscal Year'!HG47="Pass","2022-2023",IF('SELPA Summary by Fiscal Year'!HG47="Pass With Exemption(s)","2022-2023",IF('SELPA Summary by Fiscal Year'!GN47="Pass","2021-2022",IF('SELPA Summary by Fiscal Year'!GN47="Pass With Exemption(s)","2021-2022",IF('SELPA Summary by Fiscal Year'!FU47="Pass","2020-2021",IF('SELPA Summary by Fiscal Year'!FU47="Pass With Exemption(s)","2020-2021",IF('SELPA Summary by Fiscal Year'!FB47="Pass","2019-2020",IF('SELPA Summary by Fiscal Year'!FB47="Pass With Exemption(s)","2019-2020",IF('SELPA Summary by Fiscal Year'!EI47="Pass","2018-2019",IF('SELPA Summary by Fiscal Year'!EI47="Pass With Exemption(s)","2018-2019",IF('SELPA Summary by Fiscal Year'!DP47="Pass","2017-2018",IF('SELPA Summary by Fiscal Year'!DP47="Pass With Exemption(s)","2017-2018",IF('SELPA Summary by Fiscal Year'!CW47="Pass","2016-2017",IF('SELPA Summary by Fiscal Year'!CW47="Pass With Exemption(s)","2016-2017",IF('SELPA Summary by Fiscal Year'!CD47="Pass","2015-2016",IF('SELPA Summary by Fiscal Year'!CD47="Pass With Exemption(s)","2015-2016",IF('SELPA Summary by Fiscal Year'!BK47="Pass","2014-2015",IF('SELPA Summary by Fiscal Year'!BK47="Pass With Exemption(s)","2014-2015",IF('SELPA Summary by Fiscal Year'!AR47="Pass","2013-2014",IF('SELPA Summary by Fiscal Year'!AR47="Pass With Exemption(s)","2013-2014",IF('SELPA Summary by Fiscal Year'!Y47="Pass","2012-2013",IF('SELPA Summary by Fiscal Year'!Y47="Pass With Exemption(s)","2012-2013",IF('SELPA Summary by Fiscal Year'!H47="Pass","2011-2012",IF('SELPA Summary by Fiscal Year'!H47="Pass With Exemption(s)","2011-2012",""))))))))))))))))))))))))))))))))</f>
        <v/>
      </c>
      <c r="G47" s="91" t="str">
        <f>IF(F47="","",VLOOKUP(F47,'District AQ'!$A$10:$X$25,15,FALSE))</f>
        <v/>
      </c>
      <c r="H47" s="90" t="str">
        <f>IF('SELPA Summary by Fiscal Year'!KH47="Pass","2026-2027",IF('SELPA Summary by Fiscal Year'!KH47="Pass With Exemption(s)","2026-2027",IF('SELPA Summary by Fiscal Year'!JO47="Pass","2025-2026",IF('SELPA Summary by Fiscal Year'!JO47="Pass With Exemption(s)","2025-2026",IF('SELPA Summary by Fiscal Year'!IV47="Pass","2024-2025",IF('SELPA Summary by Fiscal Year'!IV47="Pass With Exemption(s)","2024-2025",IF('SELPA Summary by Fiscal Year'!IC47="Pass","2023-2024",IF('SELPA Summary by Fiscal Year'!IC47="Pass With Exemption(s)","2023-2024",IF('SELPA Summary by Fiscal Year'!HJ47="Pass","2022-2023",IF('SELPA Summary by Fiscal Year'!HJ47="Pass With Exemption(s)","2022-2023",IF('SELPA Summary by Fiscal Year'!GQ47="Pass","2021-2022",IF('SELPA Summary by Fiscal Year'!GQ47="Pass With Exemption(s)","2021-2022",IF('SELPA Summary by Fiscal Year'!FX47="Pass","2020-2021",IF('SELPA Summary by Fiscal Year'!FX47="Pass With Exemption(s)","2020-2021",IF('SELPA Summary by Fiscal Year'!FE47="Pass","2019-2020",IF('SELPA Summary by Fiscal Year'!FE47="Pass With Exemption(s)","2019-2020",IF('SELPA Summary by Fiscal Year'!EL47="Pass","2018-2019",IF('SELPA Summary by Fiscal Year'!EL47="Pass With Exemption(s)","2018-2019",IF('SELPA Summary by Fiscal Year'!DS47="Pass","2017-2018",IF('SELPA Summary by Fiscal Year'!DS47="Pass With Exemption(s)","2017-2018",IF('SELPA Summary by Fiscal Year'!CZ47="Pass","2016-2017",IF('SELPA Summary by Fiscal Year'!CZ47="Pass With Exemption(s)","2016-2017",IF('SELPA Summary by Fiscal Year'!CG47="Pass","2015-2016",IF('SELPA Summary by Fiscal Year'!CG47="Pass With Exemption(s)","2015-2016",IF('SELPA Summary by Fiscal Year'!BN47="Pass","2014-2015",IF('SELPA Summary by Fiscal Year'!BN47="Pass With Exemption(s)","2014-2015",IF('SELPA Summary by Fiscal Year'!AU47="Pass","2013-2014",IF('SELPA Summary by Fiscal Year'!AU47="Pass With Exemption(s)","2013-2014",IF('SELPA Summary by Fiscal Year'!AB47="Pass","2012-2013",IF('SELPA Summary by Fiscal Year'!AB47="Pass With Exemption(s)","2012-2013",IF('SELPA Summary by Fiscal Year'!J47="Pass","2011-2012",IF('SELPA Summary by Fiscal Year'!J47="Pass With Exemption(s)","2011-2012",""))))))))))))))))))))))))))))))))</f>
        <v/>
      </c>
      <c r="I47" s="91" t="str">
        <f>IF(H47="","",VLOOKUP(H47,'District AQ'!$A$10:$X$25,16,FALSE))</f>
        <v/>
      </c>
    </row>
    <row r="48" spans="1:9" x14ac:dyDescent="0.3">
      <c r="A48" s="30">
        <f>'District AR'!$B$3</f>
        <v>0</v>
      </c>
      <c r="B48" s="90" t="str">
        <f>IF('SELPA Summary by Fiscal Year'!JW48="Pass","2026-2027",IF('SELPA Summary by Fiscal Year'!JW48="Pass With Exemption(s)","2026-2027",IF('SELPA Summary by Fiscal Year'!JD48="Pass","2025-2026",IF('SELPA Summary by Fiscal Year'!JD48="Pass With Exemption(s)","2025-2026",IF('SELPA Summary by Fiscal Year'!IK48="Pass","2024-2025",IF('SELPA Summary by Fiscal Year'!IK48="Pass With Exemption(s)","2024-2025",IF('SELPA Summary by Fiscal Year'!HR48="Pass","2023-2024",IF('SELPA Summary by Fiscal Year'!HR48="Pass With Exemption(s)","2023-2024",IF('SELPA Summary by Fiscal Year'!GY48="Pass","2022-2023",IF('SELPA Summary by Fiscal Year'!GY48="Pass With Exemption(s)","2022-2023",IF('SELPA Summary by Fiscal Year'!GF48="Pass","2021-2022",IF('SELPA Summary by Fiscal Year'!GF48="Pass With Exemption(s)","2021-2022",IF('SELPA Summary by Fiscal Year'!FM48="Pass","2020-2021",IF('SELPA Summary by Fiscal Year'!FM48="Pass With Exemption(s)","2020-2021",IF('SELPA Summary by Fiscal Year'!ET48="Pass","2019-2020",IF('SELPA Summary by Fiscal Year'!ET48="Pass With Exemption(s)","2019-2020",IF('SELPA Summary by Fiscal Year'!EA48="Pass","2018-2019",IF('SELPA Summary by Fiscal Year'!EA48="Pass With Exemption(s)","2018-2019",IF('SELPA Summary by Fiscal Year'!DH48="Pass","2017-2018",IF('SELPA Summary by Fiscal Year'!DH48="Pass With Exemption(s)","2017-2018",IF('SELPA Summary by Fiscal Year'!CO48="Pass","2016-2017",IF('SELPA Summary by Fiscal Year'!CO48="Pass With Exemption(s)","2016-2017",IF('SELPA Summary by Fiscal Year'!BV48="Pass","2015-2016",IF('SELPA Summary by Fiscal Year'!BV48="Pass With Exemption(s)","2015-2016",IF('SELPA Summary by Fiscal Year'!BC48="Pass","2014-2015",IF('SELPA Summary by Fiscal Year'!BC48="Pass With Exemption(s)","2014-2015",IF('SELPA Summary by Fiscal Year'!AJ48="Pass","2013-2014",IF('SELPA Summary by Fiscal Year'!AJ48="Pass With Exemption(s)","2013-2014",IF('SELPA Summary by Fiscal Year'!Q48="Pass","2012-2013",IF('SELPA Summary by Fiscal Year'!Q48="Pass With Exemption(s)","2012-2013",IF('SELPA Summary by Fiscal Year'!C48="Pass","2011-2012",IF('SELPA Summary by Fiscal Year'!C48="Pass With Exemption(s)","2011-2012",""))))))))))))))))))))))))))))))))</f>
        <v/>
      </c>
      <c r="C48" s="91" t="str">
        <f>IF(B48="","",VLOOKUP(B48,'District AR'!$A$10:$X$25,4,FALSE))</f>
        <v/>
      </c>
      <c r="D48" s="90" t="str">
        <f>IF('SELPA Summary by Fiscal Year'!KA48="Pass","2026-2027",IF('SELPA Summary by Fiscal Year'!KA48="Pass With Exemption(s)","2026-2027",IF('SELPA Summary by Fiscal Year'!JH48="Pass","2025-2026",IF('SELPA Summary by Fiscal Year'!JH48="Pass With Exemption(s)","2025-2026",IF('SELPA Summary by Fiscal Year'!IO48="Pass","2024-2025",IF('SELPA Summary by Fiscal Year'!IO48="Pass With Exemption(s)","2024-2025",IF('SELPA Summary by Fiscal Year'!HV48="Pass","2023-2024",IF('SELPA Summary by Fiscal Year'!HV48="Pass With Exemption(s)","2023-2024",IF('SELPA Summary by Fiscal Year'!HC48="Pass","2022-2023",IF('SELPA Summary by Fiscal Year'!HC48="Pass With Exemption(s)","2022-2023",IF('SELPA Summary by Fiscal Year'!GJ48="Pass","2021-2022",IF('SELPA Summary by Fiscal Year'!GJ48="Pass With Exemption(s)","2021-2022",IF('SELPA Summary by Fiscal Year'!FQ48="Pass","2020-2021",IF('SELPA Summary by Fiscal Year'!FQ48="Pass With Exemption(s)","2020-2021",IF('SELPA Summary by Fiscal Year'!EX48="Pass","2019-2020",IF('SELPA Summary by Fiscal Year'!EX48="Pass With Exemption(s)","2019-2020",IF('SELPA Summary by Fiscal Year'!EE48="Pass","2018-2019",IF('SELPA Summary by Fiscal Year'!EE48="Pass With Exemption(s)","2018-2019",IF('SELPA Summary by Fiscal Year'!DL48="Pass","2017-2018",IF('SELPA Summary by Fiscal Year'!DL48="Pass With Exemption(s)","2017-2018",IF('SELPA Summary by Fiscal Year'!CS48="Pass","2016-2017",IF('SELPA Summary by Fiscal Year'!CS48="Pass With Exemption(s)","2016-2017",IF('SELPA Summary by Fiscal Year'!BZ48="Pass","2015-2016",IF('SELPA Summary by Fiscal Year'!BZ48="Pass With Exemption(s)","2016-2017",IF('SELPA Summary by Fiscal Year'!BG48="Pass","2014-2015",IF('SELPA Summary by Fiscal Year'!BG48="Pass With Exemption(s)","2014-2015",IF('SELPA Summary by Fiscal Year'!AN48="Pass","2013-2014",IF('SELPA Summary by Fiscal Year'!AN48="Pass With Exemption(s)","2013-2014",IF('SELPA Summary by Fiscal Year'!U48="Pass","2012-2013",IF('SELPA Summary by Fiscal Year'!U48="Pass With Exemption(s)","2012-2013",IF('SELPA Summary by Fiscal Year'!E48="Pass","2011-2012",IF('SELPA Summary by Fiscal Year'!E48="Pass With Exemption(s)","2011-2012",""))))))))))))))))))))))))))))))))</f>
        <v/>
      </c>
      <c r="E48" s="91" t="str">
        <f>IF(D48="","",VLOOKUP(D48,'District AR'!$A$10:$X$25,6,FALSE))</f>
        <v/>
      </c>
      <c r="F48" s="90" t="str">
        <f>IF('SELPA Summary by Fiscal Year'!KE48="Pass","2026-2027",IF('SELPA Summary by Fiscal Year'!KE48="Pass With Exemption(s)","2026-2027",IF('SELPA Summary by Fiscal Year'!JL48="Pass","2025-2026",IF('SELPA Summary by Fiscal Year'!JL48="Pass With Exemption(s)","2025-2026",IF('SELPA Summary by Fiscal Year'!IS48="Pass","2024-2025",IF('SELPA Summary by Fiscal Year'!IS48="Pass With Exemption(s)","2024-2025",IF('SELPA Summary by Fiscal Year'!HZ48="Pass","2023-2024",IF('SELPA Summary by Fiscal Year'!HZ48="Pass With Exemption(s)","2023-2024",IF('SELPA Summary by Fiscal Year'!HG48="Pass","2022-2023",IF('SELPA Summary by Fiscal Year'!HG48="Pass With Exemption(s)","2022-2023",IF('SELPA Summary by Fiscal Year'!GN48="Pass","2021-2022",IF('SELPA Summary by Fiscal Year'!GN48="Pass With Exemption(s)","2021-2022",IF('SELPA Summary by Fiscal Year'!FU48="Pass","2020-2021",IF('SELPA Summary by Fiscal Year'!FU48="Pass With Exemption(s)","2020-2021",IF('SELPA Summary by Fiscal Year'!FB48="Pass","2019-2020",IF('SELPA Summary by Fiscal Year'!FB48="Pass With Exemption(s)","2019-2020",IF('SELPA Summary by Fiscal Year'!EI48="Pass","2018-2019",IF('SELPA Summary by Fiscal Year'!EI48="Pass With Exemption(s)","2018-2019",IF('SELPA Summary by Fiscal Year'!DP48="Pass","2017-2018",IF('SELPA Summary by Fiscal Year'!DP48="Pass With Exemption(s)","2017-2018",IF('SELPA Summary by Fiscal Year'!CW48="Pass","2016-2017",IF('SELPA Summary by Fiscal Year'!CW48="Pass With Exemption(s)","2016-2017",IF('SELPA Summary by Fiscal Year'!CD48="Pass","2015-2016",IF('SELPA Summary by Fiscal Year'!CD48="Pass With Exemption(s)","2015-2016",IF('SELPA Summary by Fiscal Year'!BK48="Pass","2014-2015",IF('SELPA Summary by Fiscal Year'!BK48="Pass With Exemption(s)","2014-2015",IF('SELPA Summary by Fiscal Year'!AR48="Pass","2013-2014",IF('SELPA Summary by Fiscal Year'!AR48="Pass With Exemption(s)","2013-2014",IF('SELPA Summary by Fiscal Year'!Y48="Pass","2012-2013",IF('SELPA Summary by Fiscal Year'!Y48="Pass With Exemption(s)","2012-2013",IF('SELPA Summary by Fiscal Year'!H48="Pass","2011-2012",IF('SELPA Summary by Fiscal Year'!H48="Pass With Exemption(s)","2011-2012",""))))))))))))))))))))))))))))))))</f>
        <v/>
      </c>
      <c r="G48" s="91" t="str">
        <f>IF(F48="","",VLOOKUP(F48,'District AR'!$A$10:$X$25,15,FALSE))</f>
        <v/>
      </c>
      <c r="H48" s="90" t="str">
        <f>IF('SELPA Summary by Fiscal Year'!KH48="Pass","2026-2027",IF('SELPA Summary by Fiscal Year'!KH48="Pass With Exemption(s)","2026-2027",IF('SELPA Summary by Fiscal Year'!JO48="Pass","2025-2026",IF('SELPA Summary by Fiscal Year'!JO48="Pass With Exemption(s)","2025-2026",IF('SELPA Summary by Fiscal Year'!IV48="Pass","2024-2025",IF('SELPA Summary by Fiscal Year'!IV48="Pass With Exemption(s)","2024-2025",IF('SELPA Summary by Fiscal Year'!IC48="Pass","2023-2024",IF('SELPA Summary by Fiscal Year'!IC48="Pass With Exemption(s)","2023-2024",IF('SELPA Summary by Fiscal Year'!HJ48="Pass","2022-2023",IF('SELPA Summary by Fiscal Year'!HJ48="Pass With Exemption(s)","2022-2023",IF('SELPA Summary by Fiscal Year'!GQ48="Pass","2021-2022",IF('SELPA Summary by Fiscal Year'!GQ48="Pass With Exemption(s)","2021-2022",IF('SELPA Summary by Fiscal Year'!FX48="Pass","2020-2021",IF('SELPA Summary by Fiscal Year'!FX48="Pass With Exemption(s)","2020-2021",IF('SELPA Summary by Fiscal Year'!FE48="Pass","2019-2020",IF('SELPA Summary by Fiscal Year'!FE48="Pass With Exemption(s)","2019-2020",IF('SELPA Summary by Fiscal Year'!EL48="Pass","2018-2019",IF('SELPA Summary by Fiscal Year'!EL48="Pass With Exemption(s)","2018-2019",IF('SELPA Summary by Fiscal Year'!DS48="Pass","2017-2018",IF('SELPA Summary by Fiscal Year'!DS48="Pass With Exemption(s)","2017-2018",IF('SELPA Summary by Fiscal Year'!CZ48="Pass","2016-2017",IF('SELPA Summary by Fiscal Year'!CZ48="Pass With Exemption(s)","2016-2017",IF('SELPA Summary by Fiscal Year'!CG48="Pass","2015-2016",IF('SELPA Summary by Fiscal Year'!CG48="Pass With Exemption(s)","2015-2016",IF('SELPA Summary by Fiscal Year'!BN48="Pass","2014-2015",IF('SELPA Summary by Fiscal Year'!BN48="Pass With Exemption(s)","2014-2015",IF('SELPA Summary by Fiscal Year'!AU48="Pass","2013-2014",IF('SELPA Summary by Fiscal Year'!AU48="Pass With Exemption(s)","2013-2014",IF('SELPA Summary by Fiscal Year'!AB48="Pass","2012-2013",IF('SELPA Summary by Fiscal Year'!AB48="Pass With Exemption(s)","2012-2013",IF('SELPA Summary by Fiscal Year'!J48="Pass","2011-2012",IF('SELPA Summary by Fiscal Year'!J48="Pass With Exemption(s)","2011-2012",""))))))))))))))))))))))))))))))))</f>
        <v/>
      </c>
      <c r="I48" s="91" t="str">
        <f>IF(H48="","",VLOOKUP(H48,'District AR'!$A$10:$X$25,16,FALSE))</f>
        <v/>
      </c>
    </row>
    <row r="49" spans="1:9" x14ac:dyDescent="0.3">
      <c r="A49" s="30">
        <f>'District AS'!$B$3</f>
        <v>0</v>
      </c>
      <c r="B49" s="90" t="str">
        <f>IF('SELPA Summary by Fiscal Year'!JW49="Pass","2026-2027",IF('SELPA Summary by Fiscal Year'!JW49="Pass With Exemption(s)","2026-2027",IF('SELPA Summary by Fiscal Year'!JD49="Pass","2025-2026",IF('SELPA Summary by Fiscal Year'!JD49="Pass With Exemption(s)","2025-2026",IF('SELPA Summary by Fiscal Year'!IK49="Pass","2024-2025",IF('SELPA Summary by Fiscal Year'!IK49="Pass With Exemption(s)","2024-2025",IF('SELPA Summary by Fiscal Year'!HR49="Pass","2023-2024",IF('SELPA Summary by Fiscal Year'!HR49="Pass With Exemption(s)","2023-2024",IF('SELPA Summary by Fiscal Year'!GY49="Pass","2022-2023",IF('SELPA Summary by Fiscal Year'!GY49="Pass With Exemption(s)","2022-2023",IF('SELPA Summary by Fiscal Year'!GF49="Pass","2021-2022",IF('SELPA Summary by Fiscal Year'!GF49="Pass With Exemption(s)","2021-2022",IF('SELPA Summary by Fiscal Year'!FM49="Pass","2020-2021",IF('SELPA Summary by Fiscal Year'!FM49="Pass With Exemption(s)","2020-2021",IF('SELPA Summary by Fiscal Year'!ET49="Pass","2019-2020",IF('SELPA Summary by Fiscal Year'!ET49="Pass With Exemption(s)","2019-2020",IF('SELPA Summary by Fiscal Year'!EA49="Pass","2018-2019",IF('SELPA Summary by Fiscal Year'!EA49="Pass With Exemption(s)","2018-2019",IF('SELPA Summary by Fiscal Year'!DH49="Pass","2017-2018",IF('SELPA Summary by Fiscal Year'!DH49="Pass With Exemption(s)","2017-2018",IF('SELPA Summary by Fiscal Year'!CO49="Pass","2016-2017",IF('SELPA Summary by Fiscal Year'!CO49="Pass With Exemption(s)","2016-2017",IF('SELPA Summary by Fiscal Year'!BV49="Pass","2015-2016",IF('SELPA Summary by Fiscal Year'!BV49="Pass With Exemption(s)","2015-2016",IF('SELPA Summary by Fiscal Year'!BC49="Pass","2014-2015",IF('SELPA Summary by Fiscal Year'!BC49="Pass With Exemption(s)","2014-2015",IF('SELPA Summary by Fiscal Year'!AJ49="Pass","2013-2014",IF('SELPA Summary by Fiscal Year'!AJ49="Pass With Exemption(s)","2013-2014",IF('SELPA Summary by Fiscal Year'!Q49="Pass","2012-2013",IF('SELPA Summary by Fiscal Year'!Q49="Pass With Exemption(s)","2012-2013",IF('SELPA Summary by Fiscal Year'!C49="Pass","2011-2012",IF('SELPA Summary by Fiscal Year'!C49="Pass With Exemption(s)","2011-2012",""))))))))))))))))))))))))))))))))</f>
        <v/>
      </c>
      <c r="C49" s="91" t="str">
        <f>IF(B49="","",VLOOKUP(B49,'District AS'!$A$10:$X$25,4,FALSE))</f>
        <v/>
      </c>
      <c r="D49" s="90" t="str">
        <f>IF('SELPA Summary by Fiscal Year'!KA49="Pass","2026-2027",IF('SELPA Summary by Fiscal Year'!KA49="Pass With Exemption(s)","2026-2027",IF('SELPA Summary by Fiscal Year'!JH49="Pass","2025-2026",IF('SELPA Summary by Fiscal Year'!JH49="Pass With Exemption(s)","2025-2026",IF('SELPA Summary by Fiscal Year'!IO49="Pass","2024-2025",IF('SELPA Summary by Fiscal Year'!IO49="Pass With Exemption(s)","2024-2025",IF('SELPA Summary by Fiscal Year'!HV49="Pass","2023-2024",IF('SELPA Summary by Fiscal Year'!HV49="Pass With Exemption(s)","2023-2024",IF('SELPA Summary by Fiscal Year'!HC49="Pass","2022-2023",IF('SELPA Summary by Fiscal Year'!HC49="Pass With Exemption(s)","2022-2023",IF('SELPA Summary by Fiscal Year'!GJ49="Pass","2021-2022",IF('SELPA Summary by Fiscal Year'!GJ49="Pass With Exemption(s)","2021-2022",IF('SELPA Summary by Fiscal Year'!FQ49="Pass","2020-2021",IF('SELPA Summary by Fiscal Year'!FQ49="Pass With Exemption(s)","2020-2021",IF('SELPA Summary by Fiscal Year'!EX49="Pass","2019-2020",IF('SELPA Summary by Fiscal Year'!EX49="Pass With Exemption(s)","2019-2020",IF('SELPA Summary by Fiscal Year'!EE49="Pass","2018-2019",IF('SELPA Summary by Fiscal Year'!EE49="Pass With Exemption(s)","2018-2019",IF('SELPA Summary by Fiscal Year'!DL49="Pass","2017-2018",IF('SELPA Summary by Fiscal Year'!DL49="Pass With Exemption(s)","2017-2018",IF('SELPA Summary by Fiscal Year'!CS49="Pass","2016-2017",IF('SELPA Summary by Fiscal Year'!CS49="Pass With Exemption(s)","2016-2017",IF('SELPA Summary by Fiscal Year'!BZ49="Pass","2015-2016",IF('SELPA Summary by Fiscal Year'!BZ49="Pass With Exemption(s)","2016-2017",IF('SELPA Summary by Fiscal Year'!BG49="Pass","2014-2015",IF('SELPA Summary by Fiscal Year'!BG49="Pass With Exemption(s)","2014-2015",IF('SELPA Summary by Fiscal Year'!AN49="Pass","2013-2014",IF('SELPA Summary by Fiscal Year'!AN49="Pass With Exemption(s)","2013-2014",IF('SELPA Summary by Fiscal Year'!U49="Pass","2012-2013",IF('SELPA Summary by Fiscal Year'!U49="Pass With Exemption(s)","2012-2013",IF('SELPA Summary by Fiscal Year'!E49="Pass","2011-2012",IF('SELPA Summary by Fiscal Year'!E49="Pass With Exemption(s)","2011-2012",""))))))))))))))))))))))))))))))))</f>
        <v/>
      </c>
      <c r="E49" s="91" t="str">
        <f>IF(D49="","",VLOOKUP(D49,'District AS'!$A$10:$X$25,6,FALSE))</f>
        <v/>
      </c>
      <c r="F49" s="90" t="str">
        <f>IF('SELPA Summary by Fiscal Year'!KE49="Pass","2026-2027",IF('SELPA Summary by Fiscal Year'!KE49="Pass With Exemption(s)","2026-2027",IF('SELPA Summary by Fiscal Year'!JL49="Pass","2025-2026",IF('SELPA Summary by Fiscal Year'!JL49="Pass With Exemption(s)","2025-2026",IF('SELPA Summary by Fiscal Year'!IS49="Pass","2024-2025",IF('SELPA Summary by Fiscal Year'!IS49="Pass With Exemption(s)","2024-2025",IF('SELPA Summary by Fiscal Year'!HZ49="Pass","2023-2024",IF('SELPA Summary by Fiscal Year'!HZ49="Pass With Exemption(s)","2023-2024",IF('SELPA Summary by Fiscal Year'!HG49="Pass","2022-2023",IF('SELPA Summary by Fiscal Year'!HG49="Pass With Exemption(s)","2022-2023",IF('SELPA Summary by Fiscal Year'!GN49="Pass","2021-2022",IF('SELPA Summary by Fiscal Year'!GN49="Pass With Exemption(s)","2021-2022",IF('SELPA Summary by Fiscal Year'!FU49="Pass","2020-2021",IF('SELPA Summary by Fiscal Year'!FU49="Pass With Exemption(s)","2020-2021",IF('SELPA Summary by Fiscal Year'!FB49="Pass","2019-2020",IF('SELPA Summary by Fiscal Year'!FB49="Pass With Exemption(s)","2019-2020",IF('SELPA Summary by Fiscal Year'!EI49="Pass","2018-2019",IF('SELPA Summary by Fiscal Year'!EI49="Pass With Exemption(s)","2018-2019",IF('SELPA Summary by Fiscal Year'!DP49="Pass","2017-2018",IF('SELPA Summary by Fiscal Year'!DP49="Pass With Exemption(s)","2017-2018",IF('SELPA Summary by Fiscal Year'!CW49="Pass","2016-2017",IF('SELPA Summary by Fiscal Year'!CW49="Pass With Exemption(s)","2016-2017",IF('SELPA Summary by Fiscal Year'!CD49="Pass","2015-2016",IF('SELPA Summary by Fiscal Year'!CD49="Pass With Exemption(s)","2015-2016",IF('SELPA Summary by Fiscal Year'!BK49="Pass","2014-2015",IF('SELPA Summary by Fiscal Year'!BK49="Pass With Exemption(s)","2014-2015",IF('SELPA Summary by Fiscal Year'!AR49="Pass","2013-2014",IF('SELPA Summary by Fiscal Year'!AR49="Pass With Exemption(s)","2013-2014",IF('SELPA Summary by Fiscal Year'!Y49="Pass","2012-2013",IF('SELPA Summary by Fiscal Year'!Y49="Pass With Exemption(s)","2012-2013",IF('SELPA Summary by Fiscal Year'!H49="Pass","2011-2012",IF('SELPA Summary by Fiscal Year'!H49="Pass With Exemption(s)","2011-2012",""))))))))))))))))))))))))))))))))</f>
        <v/>
      </c>
      <c r="G49" s="91" t="str">
        <f>IF(F49="","",VLOOKUP(F49,'District AS'!$A$10:$X$25,15,FALSE))</f>
        <v/>
      </c>
      <c r="H49" s="90" t="str">
        <f>IF('SELPA Summary by Fiscal Year'!KH49="Pass","2026-2027",IF('SELPA Summary by Fiscal Year'!KH49="Pass With Exemption(s)","2026-2027",IF('SELPA Summary by Fiscal Year'!JO49="Pass","2025-2026",IF('SELPA Summary by Fiscal Year'!JO49="Pass With Exemption(s)","2025-2026",IF('SELPA Summary by Fiscal Year'!IV49="Pass","2024-2025",IF('SELPA Summary by Fiscal Year'!IV49="Pass With Exemption(s)","2024-2025",IF('SELPA Summary by Fiscal Year'!IC49="Pass","2023-2024",IF('SELPA Summary by Fiscal Year'!IC49="Pass With Exemption(s)","2023-2024",IF('SELPA Summary by Fiscal Year'!HJ49="Pass","2022-2023",IF('SELPA Summary by Fiscal Year'!HJ49="Pass With Exemption(s)","2022-2023",IF('SELPA Summary by Fiscal Year'!GQ49="Pass","2021-2022",IF('SELPA Summary by Fiscal Year'!GQ49="Pass With Exemption(s)","2021-2022",IF('SELPA Summary by Fiscal Year'!FX49="Pass","2020-2021",IF('SELPA Summary by Fiscal Year'!FX49="Pass With Exemption(s)","2020-2021",IF('SELPA Summary by Fiscal Year'!FE49="Pass","2019-2020",IF('SELPA Summary by Fiscal Year'!FE49="Pass With Exemption(s)","2019-2020",IF('SELPA Summary by Fiscal Year'!EL49="Pass","2018-2019",IF('SELPA Summary by Fiscal Year'!EL49="Pass With Exemption(s)","2018-2019",IF('SELPA Summary by Fiscal Year'!DS49="Pass","2017-2018",IF('SELPA Summary by Fiscal Year'!DS49="Pass With Exemption(s)","2017-2018",IF('SELPA Summary by Fiscal Year'!CZ49="Pass","2016-2017",IF('SELPA Summary by Fiscal Year'!CZ49="Pass With Exemption(s)","2016-2017",IF('SELPA Summary by Fiscal Year'!CG49="Pass","2015-2016",IF('SELPA Summary by Fiscal Year'!CG49="Pass With Exemption(s)","2015-2016",IF('SELPA Summary by Fiscal Year'!BN49="Pass","2014-2015",IF('SELPA Summary by Fiscal Year'!BN49="Pass With Exemption(s)","2014-2015",IF('SELPA Summary by Fiscal Year'!AU49="Pass","2013-2014",IF('SELPA Summary by Fiscal Year'!AU49="Pass With Exemption(s)","2013-2014",IF('SELPA Summary by Fiscal Year'!AB49="Pass","2012-2013",IF('SELPA Summary by Fiscal Year'!AB49="Pass With Exemption(s)","2012-2013",IF('SELPA Summary by Fiscal Year'!J49="Pass","2011-2012",IF('SELPA Summary by Fiscal Year'!J49="Pass With Exemption(s)","2011-2012",""))))))))))))))))))))))))))))))))</f>
        <v/>
      </c>
      <c r="I49" s="91" t="str">
        <f>IF(H49="","",VLOOKUP(H49,'District AS'!$A$10:$X$25,16,FALSE))</f>
        <v/>
      </c>
    </row>
    <row r="50" spans="1:9" x14ac:dyDescent="0.3">
      <c r="A50" s="30">
        <f>'District AT'!$B$3</f>
        <v>0</v>
      </c>
      <c r="B50" s="90" t="str">
        <f>IF('SELPA Summary by Fiscal Year'!JW50="Pass","2026-2027",IF('SELPA Summary by Fiscal Year'!JW50="Pass With Exemption(s)","2026-2027",IF('SELPA Summary by Fiscal Year'!JD50="Pass","2025-2026",IF('SELPA Summary by Fiscal Year'!JD50="Pass With Exemption(s)","2025-2026",IF('SELPA Summary by Fiscal Year'!IK50="Pass","2024-2025",IF('SELPA Summary by Fiscal Year'!IK50="Pass With Exemption(s)","2024-2025",IF('SELPA Summary by Fiscal Year'!HR50="Pass","2023-2024",IF('SELPA Summary by Fiscal Year'!HR50="Pass With Exemption(s)","2023-2024",IF('SELPA Summary by Fiscal Year'!GY50="Pass","2022-2023",IF('SELPA Summary by Fiscal Year'!GY50="Pass With Exemption(s)","2022-2023",IF('SELPA Summary by Fiscal Year'!GF50="Pass","2021-2022",IF('SELPA Summary by Fiscal Year'!GF50="Pass With Exemption(s)","2021-2022",IF('SELPA Summary by Fiscal Year'!FM50="Pass","2020-2021",IF('SELPA Summary by Fiscal Year'!FM50="Pass With Exemption(s)","2020-2021",IF('SELPA Summary by Fiscal Year'!ET50="Pass","2019-2020",IF('SELPA Summary by Fiscal Year'!ET50="Pass With Exemption(s)","2019-2020",IF('SELPA Summary by Fiscal Year'!EA50="Pass","2018-2019",IF('SELPA Summary by Fiscal Year'!EA50="Pass With Exemption(s)","2018-2019",IF('SELPA Summary by Fiscal Year'!DH50="Pass","2017-2018",IF('SELPA Summary by Fiscal Year'!DH50="Pass With Exemption(s)","2017-2018",IF('SELPA Summary by Fiscal Year'!CO50="Pass","2016-2017",IF('SELPA Summary by Fiscal Year'!CO50="Pass With Exemption(s)","2016-2017",IF('SELPA Summary by Fiscal Year'!BV50="Pass","2015-2016",IF('SELPA Summary by Fiscal Year'!BV50="Pass With Exemption(s)","2015-2016",IF('SELPA Summary by Fiscal Year'!BC50="Pass","2014-2015",IF('SELPA Summary by Fiscal Year'!BC50="Pass With Exemption(s)","2014-2015",IF('SELPA Summary by Fiscal Year'!AJ50="Pass","2013-2014",IF('SELPA Summary by Fiscal Year'!AJ50="Pass With Exemption(s)","2013-2014",IF('SELPA Summary by Fiscal Year'!Q50="Pass","2012-2013",IF('SELPA Summary by Fiscal Year'!Q50="Pass With Exemption(s)","2012-2013",IF('SELPA Summary by Fiscal Year'!C50="Pass","2011-2012",IF('SELPA Summary by Fiscal Year'!C50="Pass With Exemption(s)","2011-2012",""))))))))))))))))))))))))))))))))</f>
        <v/>
      </c>
      <c r="C50" s="91" t="str">
        <f>IF(B50="","",VLOOKUP(B50,'District AT'!$A$10:$X$25,4,FALSE))</f>
        <v/>
      </c>
      <c r="D50" s="90" t="str">
        <f>IF('SELPA Summary by Fiscal Year'!KA50="Pass","2026-2027",IF('SELPA Summary by Fiscal Year'!KA50="Pass With Exemption(s)","2026-2027",IF('SELPA Summary by Fiscal Year'!JH50="Pass","2025-2026",IF('SELPA Summary by Fiscal Year'!JH50="Pass With Exemption(s)","2025-2026",IF('SELPA Summary by Fiscal Year'!IO50="Pass","2024-2025",IF('SELPA Summary by Fiscal Year'!IO50="Pass With Exemption(s)","2024-2025",IF('SELPA Summary by Fiscal Year'!HV50="Pass","2023-2024",IF('SELPA Summary by Fiscal Year'!HV50="Pass With Exemption(s)","2023-2024",IF('SELPA Summary by Fiscal Year'!HC50="Pass","2022-2023",IF('SELPA Summary by Fiscal Year'!HC50="Pass With Exemption(s)","2022-2023",IF('SELPA Summary by Fiscal Year'!GJ50="Pass","2021-2022",IF('SELPA Summary by Fiscal Year'!GJ50="Pass With Exemption(s)","2021-2022",IF('SELPA Summary by Fiscal Year'!FQ50="Pass","2020-2021",IF('SELPA Summary by Fiscal Year'!FQ50="Pass With Exemption(s)","2020-2021",IF('SELPA Summary by Fiscal Year'!EX50="Pass","2019-2020",IF('SELPA Summary by Fiscal Year'!EX50="Pass With Exemption(s)","2019-2020",IF('SELPA Summary by Fiscal Year'!EE50="Pass","2018-2019",IF('SELPA Summary by Fiscal Year'!EE50="Pass With Exemption(s)","2018-2019",IF('SELPA Summary by Fiscal Year'!DL50="Pass","2017-2018",IF('SELPA Summary by Fiscal Year'!DL50="Pass With Exemption(s)","2017-2018",IF('SELPA Summary by Fiscal Year'!CS50="Pass","2016-2017",IF('SELPA Summary by Fiscal Year'!CS50="Pass With Exemption(s)","2016-2017",IF('SELPA Summary by Fiscal Year'!BZ50="Pass","2015-2016",IF('SELPA Summary by Fiscal Year'!BZ50="Pass With Exemption(s)","2016-2017",IF('SELPA Summary by Fiscal Year'!BG50="Pass","2014-2015",IF('SELPA Summary by Fiscal Year'!BG50="Pass With Exemption(s)","2014-2015",IF('SELPA Summary by Fiscal Year'!AN50="Pass","2013-2014",IF('SELPA Summary by Fiscal Year'!AN50="Pass With Exemption(s)","2013-2014",IF('SELPA Summary by Fiscal Year'!U50="Pass","2012-2013",IF('SELPA Summary by Fiscal Year'!U50="Pass With Exemption(s)","2012-2013",IF('SELPA Summary by Fiscal Year'!E50="Pass","2011-2012",IF('SELPA Summary by Fiscal Year'!E50="Pass With Exemption(s)","2011-2012",""))))))))))))))))))))))))))))))))</f>
        <v/>
      </c>
      <c r="E50" s="91" t="str">
        <f>IF(D50="","",VLOOKUP(D50,'District AT'!$A$10:$X$25,6,FALSE))</f>
        <v/>
      </c>
      <c r="F50" s="90" t="str">
        <f>IF('SELPA Summary by Fiscal Year'!KE50="Pass","2026-2027",IF('SELPA Summary by Fiscal Year'!KE50="Pass With Exemption(s)","2026-2027",IF('SELPA Summary by Fiscal Year'!JL50="Pass","2025-2026",IF('SELPA Summary by Fiscal Year'!JL50="Pass With Exemption(s)","2025-2026",IF('SELPA Summary by Fiscal Year'!IS50="Pass","2024-2025",IF('SELPA Summary by Fiscal Year'!IS50="Pass With Exemption(s)","2024-2025",IF('SELPA Summary by Fiscal Year'!HZ50="Pass","2023-2024",IF('SELPA Summary by Fiscal Year'!HZ50="Pass With Exemption(s)","2023-2024",IF('SELPA Summary by Fiscal Year'!HG50="Pass","2022-2023",IF('SELPA Summary by Fiscal Year'!HG50="Pass With Exemption(s)","2022-2023",IF('SELPA Summary by Fiscal Year'!GN50="Pass","2021-2022",IF('SELPA Summary by Fiscal Year'!GN50="Pass With Exemption(s)","2021-2022",IF('SELPA Summary by Fiscal Year'!FU50="Pass","2020-2021",IF('SELPA Summary by Fiscal Year'!FU50="Pass With Exemption(s)","2020-2021",IF('SELPA Summary by Fiscal Year'!FB50="Pass","2019-2020",IF('SELPA Summary by Fiscal Year'!FB50="Pass With Exemption(s)","2019-2020",IF('SELPA Summary by Fiscal Year'!EI50="Pass","2018-2019",IF('SELPA Summary by Fiscal Year'!EI50="Pass With Exemption(s)","2018-2019",IF('SELPA Summary by Fiscal Year'!DP50="Pass","2017-2018",IF('SELPA Summary by Fiscal Year'!DP50="Pass With Exemption(s)","2017-2018",IF('SELPA Summary by Fiscal Year'!CW50="Pass","2016-2017",IF('SELPA Summary by Fiscal Year'!CW50="Pass With Exemption(s)","2016-2017",IF('SELPA Summary by Fiscal Year'!CD50="Pass","2015-2016",IF('SELPA Summary by Fiscal Year'!CD50="Pass With Exemption(s)","2015-2016",IF('SELPA Summary by Fiscal Year'!BK50="Pass","2014-2015",IF('SELPA Summary by Fiscal Year'!BK50="Pass With Exemption(s)","2014-2015",IF('SELPA Summary by Fiscal Year'!AR50="Pass","2013-2014",IF('SELPA Summary by Fiscal Year'!AR50="Pass With Exemption(s)","2013-2014",IF('SELPA Summary by Fiscal Year'!Y50="Pass","2012-2013",IF('SELPA Summary by Fiscal Year'!Y50="Pass With Exemption(s)","2012-2013",IF('SELPA Summary by Fiscal Year'!H50="Pass","2011-2012",IF('SELPA Summary by Fiscal Year'!H50="Pass With Exemption(s)","2011-2012",""))))))))))))))))))))))))))))))))</f>
        <v/>
      </c>
      <c r="G50" s="91" t="str">
        <f>IF(F50="","",VLOOKUP(F50,'District AT'!$A$10:$X$25,15,FALSE))</f>
        <v/>
      </c>
      <c r="H50" s="90" t="str">
        <f>IF('SELPA Summary by Fiscal Year'!KH50="Pass","2026-2027",IF('SELPA Summary by Fiscal Year'!KH50="Pass With Exemption(s)","2026-2027",IF('SELPA Summary by Fiscal Year'!JO50="Pass","2025-2026",IF('SELPA Summary by Fiscal Year'!JO50="Pass With Exemption(s)","2025-2026",IF('SELPA Summary by Fiscal Year'!IV50="Pass","2024-2025",IF('SELPA Summary by Fiscal Year'!IV50="Pass With Exemption(s)","2024-2025",IF('SELPA Summary by Fiscal Year'!IC50="Pass","2023-2024",IF('SELPA Summary by Fiscal Year'!IC50="Pass With Exemption(s)","2023-2024",IF('SELPA Summary by Fiscal Year'!HJ50="Pass","2022-2023",IF('SELPA Summary by Fiscal Year'!HJ50="Pass With Exemption(s)","2022-2023",IF('SELPA Summary by Fiscal Year'!GQ50="Pass","2021-2022",IF('SELPA Summary by Fiscal Year'!GQ50="Pass With Exemption(s)","2021-2022",IF('SELPA Summary by Fiscal Year'!FX50="Pass","2020-2021",IF('SELPA Summary by Fiscal Year'!FX50="Pass With Exemption(s)","2020-2021",IF('SELPA Summary by Fiscal Year'!FE50="Pass","2019-2020",IF('SELPA Summary by Fiscal Year'!FE50="Pass With Exemption(s)","2019-2020",IF('SELPA Summary by Fiscal Year'!EL50="Pass","2018-2019",IF('SELPA Summary by Fiscal Year'!EL50="Pass With Exemption(s)","2018-2019",IF('SELPA Summary by Fiscal Year'!DS50="Pass","2017-2018",IF('SELPA Summary by Fiscal Year'!DS50="Pass With Exemption(s)","2017-2018",IF('SELPA Summary by Fiscal Year'!CZ50="Pass","2016-2017",IF('SELPA Summary by Fiscal Year'!CZ50="Pass With Exemption(s)","2016-2017",IF('SELPA Summary by Fiscal Year'!CG50="Pass","2015-2016",IF('SELPA Summary by Fiscal Year'!CG50="Pass With Exemption(s)","2015-2016",IF('SELPA Summary by Fiscal Year'!BN50="Pass","2014-2015",IF('SELPA Summary by Fiscal Year'!BN50="Pass With Exemption(s)","2014-2015",IF('SELPA Summary by Fiscal Year'!AU50="Pass","2013-2014",IF('SELPA Summary by Fiscal Year'!AU50="Pass With Exemption(s)","2013-2014",IF('SELPA Summary by Fiscal Year'!AB50="Pass","2012-2013",IF('SELPA Summary by Fiscal Year'!AB50="Pass With Exemption(s)","2012-2013",IF('SELPA Summary by Fiscal Year'!J50="Pass","2011-2012",IF('SELPA Summary by Fiscal Year'!J50="Pass With Exemption(s)","2011-2012",""))))))))))))))))))))))))))))))))</f>
        <v/>
      </c>
      <c r="I50" s="91" t="str">
        <f>IF(H50="","",VLOOKUP(H50,'District AT'!$A$10:$X$25,16,FALSE))</f>
        <v/>
      </c>
    </row>
    <row r="51" spans="1:9" x14ac:dyDescent="0.3">
      <c r="A51" s="30">
        <f>'District AU'!$B$3</f>
        <v>0</v>
      </c>
      <c r="B51" s="90" t="str">
        <f>IF('SELPA Summary by Fiscal Year'!JW51="Pass","2026-2027",IF('SELPA Summary by Fiscal Year'!JW51="Pass With Exemption(s)","2026-2027",IF('SELPA Summary by Fiscal Year'!JD51="Pass","2025-2026",IF('SELPA Summary by Fiscal Year'!JD51="Pass With Exemption(s)","2025-2026",IF('SELPA Summary by Fiscal Year'!IK51="Pass","2024-2025",IF('SELPA Summary by Fiscal Year'!IK51="Pass With Exemption(s)","2024-2025",IF('SELPA Summary by Fiscal Year'!HR51="Pass","2023-2024",IF('SELPA Summary by Fiscal Year'!HR51="Pass With Exemption(s)","2023-2024",IF('SELPA Summary by Fiscal Year'!GY51="Pass","2022-2023",IF('SELPA Summary by Fiscal Year'!GY51="Pass With Exemption(s)","2022-2023",IF('SELPA Summary by Fiscal Year'!GF51="Pass","2021-2022",IF('SELPA Summary by Fiscal Year'!GF51="Pass With Exemption(s)","2021-2022",IF('SELPA Summary by Fiscal Year'!FM51="Pass","2020-2021",IF('SELPA Summary by Fiscal Year'!FM51="Pass With Exemption(s)","2020-2021",IF('SELPA Summary by Fiscal Year'!ET51="Pass","2019-2020",IF('SELPA Summary by Fiscal Year'!ET51="Pass With Exemption(s)","2019-2020",IF('SELPA Summary by Fiscal Year'!EA51="Pass","2018-2019",IF('SELPA Summary by Fiscal Year'!EA51="Pass With Exemption(s)","2018-2019",IF('SELPA Summary by Fiscal Year'!DH51="Pass","2017-2018",IF('SELPA Summary by Fiscal Year'!DH51="Pass With Exemption(s)","2017-2018",IF('SELPA Summary by Fiscal Year'!CO51="Pass","2016-2017",IF('SELPA Summary by Fiscal Year'!CO51="Pass With Exemption(s)","2016-2017",IF('SELPA Summary by Fiscal Year'!BV51="Pass","2015-2016",IF('SELPA Summary by Fiscal Year'!BV51="Pass With Exemption(s)","2015-2016",IF('SELPA Summary by Fiscal Year'!BC51="Pass","2014-2015",IF('SELPA Summary by Fiscal Year'!BC51="Pass With Exemption(s)","2014-2015",IF('SELPA Summary by Fiscal Year'!AJ51="Pass","2013-2014",IF('SELPA Summary by Fiscal Year'!AJ51="Pass With Exemption(s)","2013-2014",IF('SELPA Summary by Fiscal Year'!Q51="Pass","2012-2013",IF('SELPA Summary by Fiscal Year'!Q51="Pass With Exemption(s)","2012-2013",IF('SELPA Summary by Fiscal Year'!C51="Pass","2011-2012",IF('SELPA Summary by Fiscal Year'!C51="Pass With Exemption(s)","2011-2012",""))))))))))))))))))))))))))))))))</f>
        <v/>
      </c>
      <c r="C51" s="91" t="str">
        <f>IF(B51="","",VLOOKUP(B51,'District AU'!$A$10:$X$25,4,FALSE))</f>
        <v/>
      </c>
      <c r="D51" s="90" t="str">
        <f>IF('SELPA Summary by Fiscal Year'!KA51="Pass","2026-2027",IF('SELPA Summary by Fiscal Year'!KA51="Pass With Exemption(s)","2026-2027",IF('SELPA Summary by Fiscal Year'!JH51="Pass","2025-2026",IF('SELPA Summary by Fiscal Year'!JH51="Pass With Exemption(s)","2025-2026",IF('SELPA Summary by Fiscal Year'!IO51="Pass","2024-2025",IF('SELPA Summary by Fiscal Year'!IO51="Pass With Exemption(s)","2024-2025",IF('SELPA Summary by Fiscal Year'!HV51="Pass","2023-2024",IF('SELPA Summary by Fiscal Year'!HV51="Pass With Exemption(s)","2023-2024",IF('SELPA Summary by Fiscal Year'!HC51="Pass","2022-2023",IF('SELPA Summary by Fiscal Year'!HC51="Pass With Exemption(s)","2022-2023",IF('SELPA Summary by Fiscal Year'!GJ51="Pass","2021-2022",IF('SELPA Summary by Fiscal Year'!GJ51="Pass With Exemption(s)","2021-2022",IF('SELPA Summary by Fiscal Year'!FQ51="Pass","2020-2021",IF('SELPA Summary by Fiscal Year'!FQ51="Pass With Exemption(s)","2020-2021",IF('SELPA Summary by Fiscal Year'!EX51="Pass","2019-2020",IF('SELPA Summary by Fiscal Year'!EX51="Pass With Exemption(s)","2019-2020",IF('SELPA Summary by Fiscal Year'!EE51="Pass","2018-2019",IF('SELPA Summary by Fiscal Year'!EE51="Pass With Exemption(s)","2018-2019",IF('SELPA Summary by Fiscal Year'!DL51="Pass","2017-2018",IF('SELPA Summary by Fiscal Year'!DL51="Pass With Exemption(s)","2017-2018",IF('SELPA Summary by Fiscal Year'!CS51="Pass","2016-2017",IF('SELPA Summary by Fiscal Year'!CS51="Pass With Exemption(s)","2016-2017",IF('SELPA Summary by Fiscal Year'!BZ51="Pass","2015-2016",IF('SELPA Summary by Fiscal Year'!BZ51="Pass With Exemption(s)","2016-2017",IF('SELPA Summary by Fiscal Year'!BG51="Pass","2014-2015",IF('SELPA Summary by Fiscal Year'!BG51="Pass With Exemption(s)","2014-2015",IF('SELPA Summary by Fiscal Year'!AN51="Pass","2013-2014",IF('SELPA Summary by Fiscal Year'!AN51="Pass With Exemption(s)","2013-2014",IF('SELPA Summary by Fiscal Year'!U51="Pass","2012-2013",IF('SELPA Summary by Fiscal Year'!U51="Pass With Exemption(s)","2012-2013",IF('SELPA Summary by Fiscal Year'!E51="Pass","2011-2012",IF('SELPA Summary by Fiscal Year'!E51="Pass With Exemption(s)","2011-2012",""))))))))))))))))))))))))))))))))</f>
        <v/>
      </c>
      <c r="E51" s="91" t="str">
        <f>IF(D51="","",VLOOKUP(D51,'District AU'!$A$10:$X$25,6,FALSE))</f>
        <v/>
      </c>
      <c r="F51" s="90" t="str">
        <f>IF('SELPA Summary by Fiscal Year'!KE51="Pass","2026-2027",IF('SELPA Summary by Fiscal Year'!KE51="Pass With Exemption(s)","2026-2027",IF('SELPA Summary by Fiscal Year'!JL51="Pass","2025-2026",IF('SELPA Summary by Fiscal Year'!JL51="Pass With Exemption(s)","2025-2026",IF('SELPA Summary by Fiscal Year'!IS51="Pass","2024-2025",IF('SELPA Summary by Fiscal Year'!IS51="Pass With Exemption(s)","2024-2025",IF('SELPA Summary by Fiscal Year'!HZ51="Pass","2023-2024",IF('SELPA Summary by Fiscal Year'!HZ51="Pass With Exemption(s)","2023-2024",IF('SELPA Summary by Fiscal Year'!HG51="Pass","2022-2023",IF('SELPA Summary by Fiscal Year'!HG51="Pass With Exemption(s)","2022-2023",IF('SELPA Summary by Fiscal Year'!GN51="Pass","2021-2022",IF('SELPA Summary by Fiscal Year'!GN51="Pass With Exemption(s)","2021-2022",IF('SELPA Summary by Fiscal Year'!FU51="Pass","2020-2021",IF('SELPA Summary by Fiscal Year'!FU51="Pass With Exemption(s)","2020-2021",IF('SELPA Summary by Fiscal Year'!FB51="Pass","2019-2020",IF('SELPA Summary by Fiscal Year'!FB51="Pass With Exemption(s)","2019-2020",IF('SELPA Summary by Fiscal Year'!EI51="Pass","2018-2019",IF('SELPA Summary by Fiscal Year'!EI51="Pass With Exemption(s)","2018-2019",IF('SELPA Summary by Fiscal Year'!DP51="Pass","2017-2018",IF('SELPA Summary by Fiscal Year'!DP51="Pass With Exemption(s)","2017-2018",IF('SELPA Summary by Fiscal Year'!CW51="Pass","2016-2017",IF('SELPA Summary by Fiscal Year'!CW51="Pass With Exemption(s)","2016-2017",IF('SELPA Summary by Fiscal Year'!CD51="Pass","2015-2016",IF('SELPA Summary by Fiscal Year'!CD51="Pass With Exemption(s)","2015-2016",IF('SELPA Summary by Fiscal Year'!BK51="Pass","2014-2015",IF('SELPA Summary by Fiscal Year'!BK51="Pass With Exemption(s)","2014-2015",IF('SELPA Summary by Fiscal Year'!AR51="Pass","2013-2014",IF('SELPA Summary by Fiscal Year'!AR51="Pass With Exemption(s)","2013-2014",IF('SELPA Summary by Fiscal Year'!Y51="Pass","2012-2013",IF('SELPA Summary by Fiscal Year'!Y51="Pass With Exemption(s)","2012-2013",IF('SELPA Summary by Fiscal Year'!H51="Pass","2011-2012",IF('SELPA Summary by Fiscal Year'!H51="Pass With Exemption(s)","2011-2012",""))))))))))))))))))))))))))))))))</f>
        <v/>
      </c>
      <c r="G51" s="91" t="str">
        <f>IF(F51="","",VLOOKUP(F51,'District AU'!$A$10:$X$25,15,FALSE))</f>
        <v/>
      </c>
      <c r="H51" s="90" t="str">
        <f>IF('SELPA Summary by Fiscal Year'!KH51="Pass","2026-2027",IF('SELPA Summary by Fiscal Year'!KH51="Pass With Exemption(s)","2026-2027",IF('SELPA Summary by Fiscal Year'!JO51="Pass","2025-2026",IF('SELPA Summary by Fiscal Year'!JO51="Pass With Exemption(s)","2025-2026",IF('SELPA Summary by Fiscal Year'!IV51="Pass","2024-2025",IF('SELPA Summary by Fiscal Year'!IV51="Pass With Exemption(s)","2024-2025",IF('SELPA Summary by Fiscal Year'!IC51="Pass","2023-2024",IF('SELPA Summary by Fiscal Year'!IC51="Pass With Exemption(s)","2023-2024",IF('SELPA Summary by Fiscal Year'!HJ51="Pass","2022-2023",IF('SELPA Summary by Fiscal Year'!HJ51="Pass With Exemption(s)","2022-2023",IF('SELPA Summary by Fiscal Year'!GQ51="Pass","2021-2022",IF('SELPA Summary by Fiscal Year'!GQ51="Pass With Exemption(s)","2021-2022",IF('SELPA Summary by Fiscal Year'!FX51="Pass","2020-2021",IF('SELPA Summary by Fiscal Year'!FX51="Pass With Exemption(s)","2020-2021",IF('SELPA Summary by Fiscal Year'!FE51="Pass","2019-2020",IF('SELPA Summary by Fiscal Year'!FE51="Pass With Exemption(s)","2019-2020",IF('SELPA Summary by Fiscal Year'!EL51="Pass","2018-2019",IF('SELPA Summary by Fiscal Year'!EL51="Pass With Exemption(s)","2018-2019",IF('SELPA Summary by Fiscal Year'!DS51="Pass","2017-2018",IF('SELPA Summary by Fiscal Year'!DS51="Pass With Exemption(s)","2017-2018",IF('SELPA Summary by Fiscal Year'!CZ51="Pass","2016-2017",IF('SELPA Summary by Fiscal Year'!CZ51="Pass With Exemption(s)","2016-2017",IF('SELPA Summary by Fiscal Year'!CG51="Pass","2015-2016",IF('SELPA Summary by Fiscal Year'!CG51="Pass With Exemption(s)","2015-2016",IF('SELPA Summary by Fiscal Year'!BN51="Pass","2014-2015",IF('SELPA Summary by Fiscal Year'!BN51="Pass With Exemption(s)","2014-2015",IF('SELPA Summary by Fiscal Year'!AU51="Pass","2013-2014",IF('SELPA Summary by Fiscal Year'!AU51="Pass With Exemption(s)","2013-2014",IF('SELPA Summary by Fiscal Year'!AB51="Pass","2012-2013",IF('SELPA Summary by Fiscal Year'!AB51="Pass With Exemption(s)","2012-2013",IF('SELPA Summary by Fiscal Year'!J51="Pass","2011-2012",IF('SELPA Summary by Fiscal Year'!J51="Pass With Exemption(s)","2011-2012",""))))))))))))))))))))))))))))))))</f>
        <v/>
      </c>
      <c r="I51" s="91" t="str">
        <f>IF(H51="","",VLOOKUP(H51,'District AU'!$A$10:$X$25,16,FALSE))</f>
        <v/>
      </c>
    </row>
    <row r="52" spans="1:9" x14ac:dyDescent="0.3">
      <c r="A52" s="30">
        <f>'District AV'!$B$3</f>
        <v>0</v>
      </c>
      <c r="B52" s="90" t="str">
        <f>IF('SELPA Summary by Fiscal Year'!JW52="Pass","2026-2027",IF('SELPA Summary by Fiscal Year'!JW52="Pass With Exemption(s)","2026-2027",IF('SELPA Summary by Fiscal Year'!JD52="Pass","2025-2026",IF('SELPA Summary by Fiscal Year'!JD52="Pass With Exemption(s)","2025-2026",IF('SELPA Summary by Fiscal Year'!IK52="Pass","2024-2025",IF('SELPA Summary by Fiscal Year'!IK52="Pass With Exemption(s)","2024-2025",IF('SELPA Summary by Fiscal Year'!HR52="Pass","2023-2024",IF('SELPA Summary by Fiscal Year'!HR52="Pass With Exemption(s)","2023-2024",IF('SELPA Summary by Fiscal Year'!GY52="Pass","2022-2023",IF('SELPA Summary by Fiscal Year'!GY52="Pass With Exemption(s)","2022-2023",IF('SELPA Summary by Fiscal Year'!GF52="Pass","2021-2022",IF('SELPA Summary by Fiscal Year'!GF52="Pass With Exemption(s)","2021-2022",IF('SELPA Summary by Fiscal Year'!FM52="Pass","2020-2021",IF('SELPA Summary by Fiscal Year'!FM52="Pass With Exemption(s)","2020-2021",IF('SELPA Summary by Fiscal Year'!ET52="Pass","2019-2020",IF('SELPA Summary by Fiscal Year'!ET52="Pass With Exemption(s)","2019-2020",IF('SELPA Summary by Fiscal Year'!EA52="Pass","2018-2019",IF('SELPA Summary by Fiscal Year'!EA52="Pass With Exemption(s)","2018-2019",IF('SELPA Summary by Fiscal Year'!DH52="Pass","2017-2018",IF('SELPA Summary by Fiscal Year'!DH52="Pass With Exemption(s)","2017-2018",IF('SELPA Summary by Fiscal Year'!CO52="Pass","2016-2017",IF('SELPA Summary by Fiscal Year'!CO52="Pass With Exemption(s)","2016-2017",IF('SELPA Summary by Fiscal Year'!BV52="Pass","2015-2016",IF('SELPA Summary by Fiscal Year'!BV52="Pass With Exemption(s)","2015-2016",IF('SELPA Summary by Fiscal Year'!BC52="Pass","2014-2015",IF('SELPA Summary by Fiscal Year'!BC52="Pass With Exemption(s)","2014-2015",IF('SELPA Summary by Fiscal Year'!AJ52="Pass","2013-2014",IF('SELPA Summary by Fiscal Year'!AJ52="Pass With Exemption(s)","2013-2014",IF('SELPA Summary by Fiscal Year'!Q52="Pass","2012-2013",IF('SELPA Summary by Fiscal Year'!Q52="Pass With Exemption(s)","2012-2013",IF('SELPA Summary by Fiscal Year'!C52="Pass","2011-2012",IF('SELPA Summary by Fiscal Year'!C52="Pass With Exemption(s)","2011-2012",""))))))))))))))))))))))))))))))))</f>
        <v/>
      </c>
      <c r="C52" s="91" t="str">
        <f>IF(B52="","",VLOOKUP(B52,'District AV'!$A$10:$X$25,4,FALSE))</f>
        <v/>
      </c>
      <c r="D52" s="90" t="str">
        <f>IF('SELPA Summary by Fiscal Year'!KA52="Pass","2026-2027",IF('SELPA Summary by Fiscal Year'!KA52="Pass With Exemption(s)","2026-2027",IF('SELPA Summary by Fiscal Year'!JH52="Pass","2025-2026",IF('SELPA Summary by Fiscal Year'!JH52="Pass With Exemption(s)","2025-2026",IF('SELPA Summary by Fiscal Year'!IO52="Pass","2024-2025",IF('SELPA Summary by Fiscal Year'!IO52="Pass With Exemption(s)","2024-2025",IF('SELPA Summary by Fiscal Year'!HV52="Pass","2023-2024",IF('SELPA Summary by Fiscal Year'!HV52="Pass With Exemption(s)","2023-2024",IF('SELPA Summary by Fiscal Year'!HC52="Pass","2022-2023",IF('SELPA Summary by Fiscal Year'!HC52="Pass With Exemption(s)","2022-2023",IF('SELPA Summary by Fiscal Year'!GJ52="Pass","2021-2022",IF('SELPA Summary by Fiscal Year'!GJ52="Pass With Exemption(s)","2021-2022",IF('SELPA Summary by Fiscal Year'!FQ52="Pass","2020-2021",IF('SELPA Summary by Fiscal Year'!FQ52="Pass With Exemption(s)","2020-2021",IF('SELPA Summary by Fiscal Year'!EX52="Pass","2019-2020",IF('SELPA Summary by Fiscal Year'!EX52="Pass With Exemption(s)","2019-2020",IF('SELPA Summary by Fiscal Year'!EE52="Pass","2018-2019",IF('SELPA Summary by Fiscal Year'!EE52="Pass With Exemption(s)","2018-2019",IF('SELPA Summary by Fiscal Year'!DL52="Pass","2017-2018",IF('SELPA Summary by Fiscal Year'!DL52="Pass With Exemption(s)","2017-2018",IF('SELPA Summary by Fiscal Year'!CS52="Pass","2016-2017",IF('SELPA Summary by Fiscal Year'!CS52="Pass With Exemption(s)","2016-2017",IF('SELPA Summary by Fiscal Year'!BZ52="Pass","2015-2016",IF('SELPA Summary by Fiscal Year'!BZ52="Pass With Exemption(s)","2016-2017",IF('SELPA Summary by Fiscal Year'!BG52="Pass","2014-2015",IF('SELPA Summary by Fiscal Year'!BG52="Pass With Exemption(s)","2014-2015",IF('SELPA Summary by Fiscal Year'!AN52="Pass","2013-2014",IF('SELPA Summary by Fiscal Year'!AN52="Pass With Exemption(s)","2013-2014",IF('SELPA Summary by Fiscal Year'!U52="Pass","2012-2013",IF('SELPA Summary by Fiscal Year'!U52="Pass With Exemption(s)","2012-2013",IF('SELPA Summary by Fiscal Year'!E52="Pass","2011-2012",IF('SELPA Summary by Fiscal Year'!E52="Pass With Exemption(s)","2011-2012",""))))))))))))))))))))))))))))))))</f>
        <v/>
      </c>
      <c r="E52" s="91" t="str">
        <f>IF(D52="","",VLOOKUP(D52,'District AV'!$A$10:$X$25,6,FALSE))</f>
        <v/>
      </c>
      <c r="F52" s="90" t="str">
        <f>IF('SELPA Summary by Fiscal Year'!KE52="Pass","2026-2027",IF('SELPA Summary by Fiscal Year'!KE52="Pass With Exemption(s)","2026-2027",IF('SELPA Summary by Fiscal Year'!JL52="Pass","2025-2026",IF('SELPA Summary by Fiscal Year'!JL52="Pass With Exemption(s)","2025-2026",IF('SELPA Summary by Fiscal Year'!IS52="Pass","2024-2025",IF('SELPA Summary by Fiscal Year'!IS52="Pass With Exemption(s)","2024-2025",IF('SELPA Summary by Fiscal Year'!HZ52="Pass","2023-2024",IF('SELPA Summary by Fiscal Year'!HZ52="Pass With Exemption(s)","2023-2024",IF('SELPA Summary by Fiscal Year'!HG52="Pass","2022-2023",IF('SELPA Summary by Fiscal Year'!HG52="Pass With Exemption(s)","2022-2023",IF('SELPA Summary by Fiscal Year'!GN52="Pass","2021-2022",IF('SELPA Summary by Fiscal Year'!GN52="Pass With Exemption(s)","2021-2022",IF('SELPA Summary by Fiscal Year'!FU52="Pass","2020-2021",IF('SELPA Summary by Fiscal Year'!FU52="Pass With Exemption(s)","2020-2021",IF('SELPA Summary by Fiscal Year'!FB52="Pass","2019-2020",IF('SELPA Summary by Fiscal Year'!FB52="Pass With Exemption(s)","2019-2020",IF('SELPA Summary by Fiscal Year'!EI52="Pass","2018-2019",IF('SELPA Summary by Fiscal Year'!EI52="Pass With Exemption(s)","2018-2019",IF('SELPA Summary by Fiscal Year'!DP52="Pass","2017-2018",IF('SELPA Summary by Fiscal Year'!DP52="Pass With Exemption(s)","2017-2018",IF('SELPA Summary by Fiscal Year'!CW52="Pass","2016-2017",IF('SELPA Summary by Fiscal Year'!CW52="Pass With Exemption(s)","2016-2017",IF('SELPA Summary by Fiscal Year'!CD52="Pass","2015-2016",IF('SELPA Summary by Fiscal Year'!CD52="Pass With Exemption(s)","2015-2016",IF('SELPA Summary by Fiscal Year'!BK52="Pass","2014-2015",IF('SELPA Summary by Fiscal Year'!BK52="Pass With Exemption(s)","2014-2015",IF('SELPA Summary by Fiscal Year'!AR52="Pass","2013-2014",IF('SELPA Summary by Fiscal Year'!AR52="Pass With Exemption(s)","2013-2014",IF('SELPA Summary by Fiscal Year'!Y52="Pass","2012-2013",IF('SELPA Summary by Fiscal Year'!Y52="Pass With Exemption(s)","2012-2013",IF('SELPA Summary by Fiscal Year'!H52="Pass","2011-2012",IF('SELPA Summary by Fiscal Year'!H52="Pass With Exemption(s)","2011-2012",""))))))))))))))))))))))))))))))))</f>
        <v/>
      </c>
      <c r="G52" s="91" t="str">
        <f>IF(F52="","",VLOOKUP(F52,'District AV'!$A$10:$X$25,15,FALSE))</f>
        <v/>
      </c>
      <c r="H52" s="90" t="str">
        <f>IF('SELPA Summary by Fiscal Year'!KH52="Pass","2026-2027",IF('SELPA Summary by Fiscal Year'!KH52="Pass With Exemption(s)","2026-2027",IF('SELPA Summary by Fiscal Year'!JO52="Pass","2025-2026",IF('SELPA Summary by Fiscal Year'!JO52="Pass With Exemption(s)","2025-2026",IF('SELPA Summary by Fiscal Year'!IV52="Pass","2024-2025",IF('SELPA Summary by Fiscal Year'!IV52="Pass With Exemption(s)","2024-2025",IF('SELPA Summary by Fiscal Year'!IC52="Pass","2023-2024",IF('SELPA Summary by Fiscal Year'!IC52="Pass With Exemption(s)","2023-2024",IF('SELPA Summary by Fiscal Year'!HJ52="Pass","2022-2023",IF('SELPA Summary by Fiscal Year'!HJ52="Pass With Exemption(s)","2022-2023",IF('SELPA Summary by Fiscal Year'!GQ52="Pass","2021-2022",IF('SELPA Summary by Fiscal Year'!GQ52="Pass With Exemption(s)","2021-2022",IF('SELPA Summary by Fiscal Year'!FX52="Pass","2020-2021",IF('SELPA Summary by Fiscal Year'!FX52="Pass With Exemption(s)","2020-2021",IF('SELPA Summary by Fiscal Year'!FE52="Pass","2019-2020",IF('SELPA Summary by Fiscal Year'!FE52="Pass With Exemption(s)","2019-2020",IF('SELPA Summary by Fiscal Year'!EL52="Pass","2018-2019",IF('SELPA Summary by Fiscal Year'!EL52="Pass With Exemption(s)","2018-2019",IF('SELPA Summary by Fiscal Year'!DS52="Pass","2017-2018",IF('SELPA Summary by Fiscal Year'!DS52="Pass With Exemption(s)","2017-2018",IF('SELPA Summary by Fiscal Year'!CZ52="Pass","2016-2017",IF('SELPA Summary by Fiscal Year'!CZ52="Pass With Exemption(s)","2016-2017",IF('SELPA Summary by Fiscal Year'!CG52="Pass","2015-2016",IF('SELPA Summary by Fiscal Year'!CG52="Pass With Exemption(s)","2015-2016",IF('SELPA Summary by Fiscal Year'!BN52="Pass","2014-2015",IF('SELPA Summary by Fiscal Year'!BN52="Pass With Exemption(s)","2014-2015",IF('SELPA Summary by Fiscal Year'!AU52="Pass","2013-2014",IF('SELPA Summary by Fiscal Year'!AU52="Pass With Exemption(s)","2013-2014",IF('SELPA Summary by Fiscal Year'!AB52="Pass","2012-2013",IF('SELPA Summary by Fiscal Year'!AB52="Pass With Exemption(s)","2012-2013",IF('SELPA Summary by Fiscal Year'!J52="Pass","2011-2012",IF('SELPA Summary by Fiscal Year'!J52="Pass With Exemption(s)","2011-2012",""))))))))))))))))))))))))))))))))</f>
        <v/>
      </c>
      <c r="I52" s="91" t="str">
        <f>IF(H52="","",VLOOKUP(H52,'District AV'!$A$10:$X$25,16,FALSE))</f>
        <v/>
      </c>
    </row>
    <row r="53" spans="1:9" x14ac:dyDescent="0.3">
      <c r="A53" s="30">
        <f>'District AW'!$B$3</f>
        <v>0</v>
      </c>
      <c r="B53" s="90" t="str">
        <f>IF('SELPA Summary by Fiscal Year'!JW53="Pass","2026-2027",IF('SELPA Summary by Fiscal Year'!JW53="Pass With Exemption(s)","2026-2027",IF('SELPA Summary by Fiscal Year'!JD53="Pass","2025-2026",IF('SELPA Summary by Fiscal Year'!JD53="Pass With Exemption(s)","2025-2026",IF('SELPA Summary by Fiscal Year'!IK53="Pass","2024-2025",IF('SELPA Summary by Fiscal Year'!IK53="Pass With Exemption(s)","2024-2025",IF('SELPA Summary by Fiscal Year'!HR53="Pass","2023-2024",IF('SELPA Summary by Fiscal Year'!HR53="Pass With Exemption(s)","2023-2024",IF('SELPA Summary by Fiscal Year'!GY53="Pass","2022-2023",IF('SELPA Summary by Fiscal Year'!GY53="Pass With Exemption(s)","2022-2023",IF('SELPA Summary by Fiscal Year'!GF53="Pass","2021-2022",IF('SELPA Summary by Fiscal Year'!GF53="Pass With Exemption(s)","2021-2022",IF('SELPA Summary by Fiscal Year'!FM53="Pass","2020-2021",IF('SELPA Summary by Fiscal Year'!FM53="Pass With Exemption(s)","2020-2021",IF('SELPA Summary by Fiscal Year'!ET53="Pass","2019-2020",IF('SELPA Summary by Fiscal Year'!ET53="Pass With Exemption(s)","2019-2020",IF('SELPA Summary by Fiscal Year'!EA53="Pass","2018-2019",IF('SELPA Summary by Fiscal Year'!EA53="Pass With Exemption(s)","2018-2019",IF('SELPA Summary by Fiscal Year'!DH53="Pass","2017-2018",IF('SELPA Summary by Fiscal Year'!DH53="Pass With Exemption(s)","2017-2018",IF('SELPA Summary by Fiscal Year'!CO53="Pass","2016-2017",IF('SELPA Summary by Fiscal Year'!CO53="Pass With Exemption(s)","2016-2017",IF('SELPA Summary by Fiscal Year'!BV53="Pass","2015-2016",IF('SELPA Summary by Fiscal Year'!BV53="Pass With Exemption(s)","2015-2016",IF('SELPA Summary by Fiscal Year'!BC53="Pass","2014-2015",IF('SELPA Summary by Fiscal Year'!BC53="Pass With Exemption(s)","2014-2015",IF('SELPA Summary by Fiscal Year'!AJ53="Pass","2013-2014",IF('SELPA Summary by Fiscal Year'!AJ53="Pass With Exemption(s)","2013-2014",IF('SELPA Summary by Fiscal Year'!Q53="Pass","2012-2013",IF('SELPA Summary by Fiscal Year'!Q53="Pass With Exemption(s)","2012-2013",IF('SELPA Summary by Fiscal Year'!C53="Pass","2011-2012",IF('SELPA Summary by Fiscal Year'!C53="Pass With Exemption(s)","2011-2012",""))))))))))))))))))))))))))))))))</f>
        <v/>
      </c>
      <c r="C53" s="91" t="str">
        <f>IF(B53="","",VLOOKUP(B53,'District AW'!$A$10:$X$25,4,FALSE))</f>
        <v/>
      </c>
      <c r="D53" s="90" t="str">
        <f>IF('SELPA Summary by Fiscal Year'!KA53="Pass","2026-2027",IF('SELPA Summary by Fiscal Year'!KA53="Pass With Exemption(s)","2026-2027",IF('SELPA Summary by Fiscal Year'!JH53="Pass","2025-2026",IF('SELPA Summary by Fiscal Year'!JH53="Pass With Exemption(s)","2025-2026",IF('SELPA Summary by Fiscal Year'!IO53="Pass","2024-2025",IF('SELPA Summary by Fiscal Year'!IO53="Pass With Exemption(s)","2024-2025",IF('SELPA Summary by Fiscal Year'!HV53="Pass","2023-2024",IF('SELPA Summary by Fiscal Year'!HV53="Pass With Exemption(s)","2023-2024",IF('SELPA Summary by Fiscal Year'!HC53="Pass","2022-2023",IF('SELPA Summary by Fiscal Year'!HC53="Pass With Exemption(s)","2022-2023",IF('SELPA Summary by Fiscal Year'!GJ53="Pass","2021-2022",IF('SELPA Summary by Fiscal Year'!GJ53="Pass With Exemption(s)","2021-2022",IF('SELPA Summary by Fiscal Year'!FQ53="Pass","2020-2021",IF('SELPA Summary by Fiscal Year'!FQ53="Pass With Exemption(s)","2020-2021",IF('SELPA Summary by Fiscal Year'!EX53="Pass","2019-2020",IF('SELPA Summary by Fiscal Year'!EX53="Pass With Exemption(s)","2019-2020",IF('SELPA Summary by Fiscal Year'!EE53="Pass","2018-2019",IF('SELPA Summary by Fiscal Year'!EE53="Pass With Exemption(s)","2018-2019",IF('SELPA Summary by Fiscal Year'!DL53="Pass","2017-2018",IF('SELPA Summary by Fiscal Year'!DL53="Pass With Exemption(s)","2017-2018",IF('SELPA Summary by Fiscal Year'!CS53="Pass","2016-2017",IF('SELPA Summary by Fiscal Year'!CS53="Pass With Exemption(s)","2016-2017",IF('SELPA Summary by Fiscal Year'!BZ53="Pass","2015-2016",IF('SELPA Summary by Fiscal Year'!BZ53="Pass With Exemption(s)","2016-2017",IF('SELPA Summary by Fiscal Year'!BG53="Pass","2014-2015",IF('SELPA Summary by Fiscal Year'!BG53="Pass With Exemption(s)","2014-2015",IF('SELPA Summary by Fiscal Year'!AN53="Pass","2013-2014",IF('SELPA Summary by Fiscal Year'!AN53="Pass With Exemption(s)","2013-2014",IF('SELPA Summary by Fiscal Year'!U53="Pass","2012-2013",IF('SELPA Summary by Fiscal Year'!U53="Pass With Exemption(s)","2012-2013",IF('SELPA Summary by Fiscal Year'!E53="Pass","2011-2012",IF('SELPA Summary by Fiscal Year'!E53="Pass With Exemption(s)","2011-2012",""))))))))))))))))))))))))))))))))</f>
        <v/>
      </c>
      <c r="E53" s="91" t="str">
        <f>IF(D53="","",VLOOKUP(D53,'District AW'!$A$10:$X$25,6,FALSE))</f>
        <v/>
      </c>
      <c r="F53" s="90" t="str">
        <f>IF('SELPA Summary by Fiscal Year'!KE53="Pass","2026-2027",IF('SELPA Summary by Fiscal Year'!KE53="Pass With Exemption(s)","2026-2027",IF('SELPA Summary by Fiscal Year'!JL53="Pass","2025-2026",IF('SELPA Summary by Fiscal Year'!JL53="Pass With Exemption(s)","2025-2026",IF('SELPA Summary by Fiscal Year'!IS53="Pass","2024-2025",IF('SELPA Summary by Fiscal Year'!IS53="Pass With Exemption(s)","2024-2025",IF('SELPA Summary by Fiscal Year'!HZ53="Pass","2023-2024",IF('SELPA Summary by Fiscal Year'!HZ53="Pass With Exemption(s)","2023-2024",IF('SELPA Summary by Fiscal Year'!HG53="Pass","2022-2023",IF('SELPA Summary by Fiscal Year'!HG53="Pass With Exemption(s)","2022-2023",IF('SELPA Summary by Fiscal Year'!GN53="Pass","2021-2022",IF('SELPA Summary by Fiscal Year'!GN53="Pass With Exemption(s)","2021-2022",IF('SELPA Summary by Fiscal Year'!FU53="Pass","2020-2021",IF('SELPA Summary by Fiscal Year'!FU53="Pass With Exemption(s)","2020-2021",IF('SELPA Summary by Fiscal Year'!FB53="Pass","2019-2020",IF('SELPA Summary by Fiscal Year'!FB53="Pass With Exemption(s)","2019-2020",IF('SELPA Summary by Fiscal Year'!EI53="Pass","2018-2019",IF('SELPA Summary by Fiscal Year'!EI53="Pass With Exemption(s)","2018-2019",IF('SELPA Summary by Fiscal Year'!DP53="Pass","2017-2018",IF('SELPA Summary by Fiscal Year'!DP53="Pass With Exemption(s)","2017-2018",IF('SELPA Summary by Fiscal Year'!CW53="Pass","2016-2017",IF('SELPA Summary by Fiscal Year'!CW53="Pass With Exemption(s)","2016-2017",IF('SELPA Summary by Fiscal Year'!CD53="Pass","2015-2016",IF('SELPA Summary by Fiscal Year'!CD53="Pass With Exemption(s)","2015-2016",IF('SELPA Summary by Fiscal Year'!BK53="Pass","2014-2015",IF('SELPA Summary by Fiscal Year'!BK53="Pass With Exemption(s)","2014-2015",IF('SELPA Summary by Fiscal Year'!AR53="Pass","2013-2014",IF('SELPA Summary by Fiscal Year'!AR53="Pass With Exemption(s)","2013-2014",IF('SELPA Summary by Fiscal Year'!Y53="Pass","2012-2013",IF('SELPA Summary by Fiscal Year'!Y53="Pass With Exemption(s)","2012-2013",IF('SELPA Summary by Fiscal Year'!H53="Pass","2011-2012",IF('SELPA Summary by Fiscal Year'!H53="Pass With Exemption(s)","2011-2012",""))))))))))))))))))))))))))))))))</f>
        <v/>
      </c>
      <c r="G53" s="91" t="str">
        <f>IF(F53="","",VLOOKUP(F53,'District AW'!$A$10:$X$25,15,FALSE))</f>
        <v/>
      </c>
      <c r="H53" s="90" t="str">
        <f>IF('SELPA Summary by Fiscal Year'!KH53="Pass","2026-2027",IF('SELPA Summary by Fiscal Year'!KH53="Pass With Exemption(s)","2026-2027",IF('SELPA Summary by Fiscal Year'!JO53="Pass","2025-2026",IF('SELPA Summary by Fiscal Year'!JO53="Pass With Exemption(s)","2025-2026",IF('SELPA Summary by Fiscal Year'!IV53="Pass","2024-2025",IF('SELPA Summary by Fiscal Year'!IV53="Pass With Exemption(s)","2024-2025",IF('SELPA Summary by Fiscal Year'!IC53="Pass","2023-2024",IF('SELPA Summary by Fiscal Year'!IC53="Pass With Exemption(s)","2023-2024",IF('SELPA Summary by Fiscal Year'!HJ53="Pass","2022-2023",IF('SELPA Summary by Fiscal Year'!HJ53="Pass With Exemption(s)","2022-2023",IF('SELPA Summary by Fiscal Year'!GQ53="Pass","2021-2022",IF('SELPA Summary by Fiscal Year'!GQ53="Pass With Exemption(s)","2021-2022",IF('SELPA Summary by Fiscal Year'!FX53="Pass","2020-2021",IF('SELPA Summary by Fiscal Year'!FX53="Pass With Exemption(s)","2020-2021",IF('SELPA Summary by Fiscal Year'!FE53="Pass","2019-2020",IF('SELPA Summary by Fiscal Year'!FE53="Pass With Exemption(s)","2019-2020",IF('SELPA Summary by Fiscal Year'!EL53="Pass","2018-2019",IF('SELPA Summary by Fiscal Year'!EL53="Pass With Exemption(s)","2018-2019",IF('SELPA Summary by Fiscal Year'!DS53="Pass","2017-2018",IF('SELPA Summary by Fiscal Year'!DS53="Pass With Exemption(s)","2017-2018",IF('SELPA Summary by Fiscal Year'!CZ53="Pass","2016-2017",IF('SELPA Summary by Fiscal Year'!CZ53="Pass With Exemption(s)","2016-2017",IF('SELPA Summary by Fiscal Year'!CG53="Pass","2015-2016",IF('SELPA Summary by Fiscal Year'!CG53="Pass With Exemption(s)","2015-2016",IF('SELPA Summary by Fiscal Year'!BN53="Pass","2014-2015",IF('SELPA Summary by Fiscal Year'!BN53="Pass With Exemption(s)","2014-2015",IF('SELPA Summary by Fiscal Year'!AU53="Pass","2013-2014",IF('SELPA Summary by Fiscal Year'!AU53="Pass With Exemption(s)","2013-2014",IF('SELPA Summary by Fiscal Year'!AB53="Pass","2012-2013",IF('SELPA Summary by Fiscal Year'!AB53="Pass With Exemption(s)","2012-2013",IF('SELPA Summary by Fiscal Year'!J53="Pass","2011-2012",IF('SELPA Summary by Fiscal Year'!J53="Pass With Exemption(s)","2011-2012",""))))))))))))))))))))))))))))))))</f>
        <v/>
      </c>
      <c r="I53" s="91" t="str">
        <f>IF(H53="","",VLOOKUP(H53,'District AW'!$A$10:$X$25,16,FALSE))</f>
        <v/>
      </c>
    </row>
    <row r="54" spans="1:9" x14ac:dyDescent="0.3">
      <c r="A54" s="30">
        <f>'District AX'!$B$3</f>
        <v>0</v>
      </c>
      <c r="B54" s="90" t="str">
        <f>IF('SELPA Summary by Fiscal Year'!JW54="Pass","2026-2027",IF('SELPA Summary by Fiscal Year'!JW54="Pass With Exemption(s)","2026-2027",IF('SELPA Summary by Fiscal Year'!JD54="Pass","2025-2026",IF('SELPA Summary by Fiscal Year'!JD54="Pass With Exemption(s)","2025-2026",IF('SELPA Summary by Fiscal Year'!IK54="Pass","2024-2025",IF('SELPA Summary by Fiscal Year'!IK54="Pass With Exemption(s)","2024-2025",IF('SELPA Summary by Fiscal Year'!HR54="Pass","2023-2024",IF('SELPA Summary by Fiscal Year'!HR54="Pass With Exemption(s)","2023-2024",IF('SELPA Summary by Fiscal Year'!GY54="Pass","2022-2023",IF('SELPA Summary by Fiscal Year'!GY54="Pass With Exemption(s)","2022-2023",IF('SELPA Summary by Fiscal Year'!GF54="Pass","2021-2022",IF('SELPA Summary by Fiscal Year'!GF54="Pass With Exemption(s)","2021-2022",IF('SELPA Summary by Fiscal Year'!FM54="Pass","2020-2021",IF('SELPA Summary by Fiscal Year'!FM54="Pass With Exemption(s)","2020-2021",IF('SELPA Summary by Fiscal Year'!ET54="Pass","2019-2020",IF('SELPA Summary by Fiscal Year'!ET54="Pass With Exemption(s)","2019-2020",IF('SELPA Summary by Fiscal Year'!EA54="Pass","2018-2019",IF('SELPA Summary by Fiscal Year'!EA54="Pass With Exemption(s)","2018-2019",IF('SELPA Summary by Fiscal Year'!DH54="Pass","2017-2018",IF('SELPA Summary by Fiscal Year'!DH54="Pass With Exemption(s)","2017-2018",IF('SELPA Summary by Fiscal Year'!CO54="Pass","2016-2017",IF('SELPA Summary by Fiscal Year'!CO54="Pass With Exemption(s)","2016-2017",IF('SELPA Summary by Fiscal Year'!BV54="Pass","2015-2016",IF('SELPA Summary by Fiscal Year'!BV54="Pass With Exemption(s)","2015-2016",IF('SELPA Summary by Fiscal Year'!BC54="Pass","2014-2015",IF('SELPA Summary by Fiscal Year'!BC54="Pass With Exemption(s)","2014-2015",IF('SELPA Summary by Fiscal Year'!AJ54="Pass","2013-2014",IF('SELPA Summary by Fiscal Year'!AJ54="Pass With Exemption(s)","2013-2014",IF('SELPA Summary by Fiscal Year'!Q54="Pass","2012-2013",IF('SELPA Summary by Fiscal Year'!Q54="Pass With Exemption(s)","2012-2013",IF('SELPA Summary by Fiscal Year'!C54="Pass","2011-2012",IF('SELPA Summary by Fiscal Year'!C54="Pass With Exemption(s)","2011-2012",""))))))))))))))))))))))))))))))))</f>
        <v/>
      </c>
      <c r="C54" s="91" t="str">
        <f>IF(B54="","",VLOOKUP(B54,'District AX'!$A$10:$X$25,4,FALSE))</f>
        <v/>
      </c>
      <c r="D54" s="90" t="str">
        <f>IF('SELPA Summary by Fiscal Year'!KA54="Pass","2026-2027",IF('SELPA Summary by Fiscal Year'!KA54="Pass With Exemption(s)","2026-2027",IF('SELPA Summary by Fiscal Year'!JH54="Pass","2025-2026",IF('SELPA Summary by Fiscal Year'!JH54="Pass With Exemption(s)","2025-2026",IF('SELPA Summary by Fiscal Year'!IO54="Pass","2024-2025",IF('SELPA Summary by Fiscal Year'!IO54="Pass With Exemption(s)","2024-2025",IF('SELPA Summary by Fiscal Year'!HV54="Pass","2023-2024",IF('SELPA Summary by Fiscal Year'!HV54="Pass With Exemption(s)","2023-2024",IF('SELPA Summary by Fiscal Year'!HC54="Pass","2022-2023",IF('SELPA Summary by Fiscal Year'!HC54="Pass With Exemption(s)","2022-2023",IF('SELPA Summary by Fiscal Year'!GJ54="Pass","2021-2022",IF('SELPA Summary by Fiscal Year'!GJ54="Pass With Exemption(s)","2021-2022",IF('SELPA Summary by Fiscal Year'!FQ54="Pass","2020-2021",IF('SELPA Summary by Fiscal Year'!FQ54="Pass With Exemption(s)","2020-2021",IF('SELPA Summary by Fiscal Year'!EX54="Pass","2019-2020",IF('SELPA Summary by Fiscal Year'!EX54="Pass With Exemption(s)","2019-2020",IF('SELPA Summary by Fiscal Year'!EE54="Pass","2018-2019",IF('SELPA Summary by Fiscal Year'!EE54="Pass With Exemption(s)","2018-2019",IF('SELPA Summary by Fiscal Year'!DL54="Pass","2017-2018",IF('SELPA Summary by Fiscal Year'!DL54="Pass With Exemption(s)","2017-2018",IF('SELPA Summary by Fiscal Year'!CS54="Pass","2016-2017",IF('SELPA Summary by Fiscal Year'!CS54="Pass With Exemption(s)","2016-2017",IF('SELPA Summary by Fiscal Year'!BZ54="Pass","2015-2016",IF('SELPA Summary by Fiscal Year'!BZ54="Pass With Exemption(s)","2016-2017",IF('SELPA Summary by Fiscal Year'!BG54="Pass","2014-2015",IF('SELPA Summary by Fiscal Year'!BG54="Pass With Exemption(s)","2014-2015",IF('SELPA Summary by Fiscal Year'!AN54="Pass","2013-2014",IF('SELPA Summary by Fiscal Year'!AN54="Pass With Exemption(s)","2013-2014",IF('SELPA Summary by Fiscal Year'!U54="Pass","2012-2013",IF('SELPA Summary by Fiscal Year'!U54="Pass With Exemption(s)","2012-2013",IF('SELPA Summary by Fiscal Year'!E54="Pass","2011-2012",IF('SELPA Summary by Fiscal Year'!E54="Pass With Exemption(s)","2011-2012",""))))))))))))))))))))))))))))))))</f>
        <v/>
      </c>
      <c r="E54" s="91" t="str">
        <f>IF(D54="","",VLOOKUP(D54,'District AX'!$A$10:$X$25,6,FALSE))</f>
        <v/>
      </c>
      <c r="F54" s="90" t="str">
        <f>IF('SELPA Summary by Fiscal Year'!KE54="Pass","2026-2027",IF('SELPA Summary by Fiscal Year'!KE54="Pass With Exemption(s)","2026-2027",IF('SELPA Summary by Fiscal Year'!JL54="Pass","2025-2026",IF('SELPA Summary by Fiscal Year'!JL54="Pass With Exemption(s)","2025-2026",IF('SELPA Summary by Fiscal Year'!IS54="Pass","2024-2025",IF('SELPA Summary by Fiscal Year'!IS54="Pass With Exemption(s)","2024-2025",IF('SELPA Summary by Fiscal Year'!HZ54="Pass","2023-2024",IF('SELPA Summary by Fiscal Year'!HZ54="Pass With Exemption(s)","2023-2024",IF('SELPA Summary by Fiscal Year'!HG54="Pass","2022-2023",IF('SELPA Summary by Fiscal Year'!HG54="Pass With Exemption(s)","2022-2023",IF('SELPA Summary by Fiscal Year'!GN54="Pass","2021-2022",IF('SELPA Summary by Fiscal Year'!GN54="Pass With Exemption(s)","2021-2022",IF('SELPA Summary by Fiscal Year'!FU54="Pass","2020-2021",IF('SELPA Summary by Fiscal Year'!FU54="Pass With Exemption(s)","2020-2021",IF('SELPA Summary by Fiscal Year'!FB54="Pass","2019-2020",IF('SELPA Summary by Fiscal Year'!FB54="Pass With Exemption(s)","2019-2020",IF('SELPA Summary by Fiscal Year'!EI54="Pass","2018-2019",IF('SELPA Summary by Fiscal Year'!EI54="Pass With Exemption(s)","2018-2019",IF('SELPA Summary by Fiscal Year'!DP54="Pass","2017-2018",IF('SELPA Summary by Fiscal Year'!DP54="Pass With Exemption(s)","2017-2018",IF('SELPA Summary by Fiscal Year'!CW54="Pass","2016-2017",IF('SELPA Summary by Fiscal Year'!CW54="Pass With Exemption(s)","2016-2017",IF('SELPA Summary by Fiscal Year'!CD54="Pass","2015-2016",IF('SELPA Summary by Fiscal Year'!CD54="Pass With Exemption(s)","2015-2016",IF('SELPA Summary by Fiscal Year'!BK54="Pass","2014-2015",IF('SELPA Summary by Fiscal Year'!BK54="Pass With Exemption(s)","2014-2015",IF('SELPA Summary by Fiscal Year'!AR54="Pass","2013-2014",IF('SELPA Summary by Fiscal Year'!AR54="Pass With Exemption(s)","2013-2014",IF('SELPA Summary by Fiscal Year'!Y54="Pass","2012-2013",IF('SELPA Summary by Fiscal Year'!Y54="Pass With Exemption(s)","2012-2013",IF('SELPA Summary by Fiscal Year'!H54="Pass","2011-2012",IF('SELPA Summary by Fiscal Year'!H54="Pass With Exemption(s)","2011-2012",""))))))))))))))))))))))))))))))))</f>
        <v/>
      </c>
      <c r="G54" s="91" t="str">
        <f>IF(F54="","",VLOOKUP(F54,'District AX'!$A$10:$X$25,15,FALSE))</f>
        <v/>
      </c>
      <c r="H54" s="90" t="str">
        <f>IF('SELPA Summary by Fiscal Year'!KH54="Pass","2026-2027",IF('SELPA Summary by Fiscal Year'!KH54="Pass With Exemption(s)","2026-2027",IF('SELPA Summary by Fiscal Year'!JO54="Pass","2025-2026",IF('SELPA Summary by Fiscal Year'!JO54="Pass With Exemption(s)","2025-2026",IF('SELPA Summary by Fiscal Year'!IV54="Pass","2024-2025",IF('SELPA Summary by Fiscal Year'!IV54="Pass With Exemption(s)","2024-2025",IF('SELPA Summary by Fiscal Year'!IC54="Pass","2023-2024",IF('SELPA Summary by Fiscal Year'!IC54="Pass With Exemption(s)","2023-2024",IF('SELPA Summary by Fiscal Year'!HJ54="Pass","2022-2023",IF('SELPA Summary by Fiscal Year'!HJ54="Pass With Exemption(s)","2022-2023",IF('SELPA Summary by Fiscal Year'!GQ54="Pass","2021-2022",IF('SELPA Summary by Fiscal Year'!GQ54="Pass With Exemption(s)","2021-2022",IF('SELPA Summary by Fiscal Year'!FX54="Pass","2020-2021",IF('SELPA Summary by Fiscal Year'!FX54="Pass With Exemption(s)","2020-2021",IF('SELPA Summary by Fiscal Year'!FE54="Pass","2019-2020",IF('SELPA Summary by Fiscal Year'!FE54="Pass With Exemption(s)","2019-2020",IF('SELPA Summary by Fiscal Year'!EL54="Pass","2018-2019",IF('SELPA Summary by Fiscal Year'!EL54="Pass With Exemption(s)","2018-2019",IF('SELPA Summary by Fiscal Year'!DS54="Pass","2017-2018",IF('SELPA Summary by Fiscal Year'!DS54="Pass With Exemption(s)","2017-2018",IF('SELPA Summary by Fiscal Year'!CZ54="Pass","2016-2017",IF('SELPA Summary by Fiscal Year'!CZ54="Pass With Exemption(s)","2016-2017",IF('SELPA Summary by Fiscal Year'!CG54="Pass","2015-2016",IF('SELPA Summary by Fiscal Year'!CG54="Pass With Exemption(s)","2015-2016",IF('SELPA Summary by Fiscal Year'!BN54="Pass","2014-2015",IF('SELPA Summary by Fiscal Year'!BN54="Pass With Exemption(s)","2014-2015",IF('SELPA Summary by Fiscal Year'!AU54="Pass","2013-2014",IF('SELPA Summary by Fiscal Year'!AU54="Pass With Exemption(s)","2013-2014",IF('SELPA Summary by Fiscal Year'!AB54="Pass","2012-2013",IF('SELPA Summary by Fiscal Year'!AB54="Pass With Exemption(s)","2012-2013",IF('SELPA Summary by Fiscal Year'!J54="Pass","2011-2012",IF('SELPA Summary by Fiscal Year'!J54="Pass With Exemption(s)","2011-2012",""))))))))))))))))))))))))))))))))</f>
        <v/>
      </c>
      <c r="I54" s="91" t="str">
        <f>IF(H54="","",VLOOKUP(H54,'District AX'!$A$10:$X$25,16,FALSE))</f>
        <v/>
      </c>
    </row>
    <row r="55" spans="1:9" x14ac:dyDescent="0.3">
      <c r="A55" s="146">
        <f>'CDE Form'!A45</f>
        <v>45411</v>
      </c>
    </row>
  </sheetData>
  <mergeCells count="6">
    <mergeCell ref="B3:C3"/>
    <mergeCell ref="D3:E3"/>
    <mergeCell ref="F3:G3"/>
    <mergeCell ref="H3:I3"/>
    <mergeCell ref="B1:I1"/>
    <mergeCell ref="B2:I2"/>
  </mergeCells>
  <pageMargins left="0.25" right="0.25" top="0.75" bottom="0.75" header="0.3" footer="0.3"/>
  <pageSetup scale="75" fitToHeight="0" orientation="portrait" r:id="rId1"/>
  <headerFooter>
    <oddFooter>&amp;CPage &amp;P of &amp;N</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8"/>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9"/>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0"/>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3"/>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3"/>
      <c r="H12" s="62"/>
      <c r="I12" s="63"/>
      <c r="J12" s="117"/>
      <c r="K12" s="144"/>
      <c r="L12" s="119"/>
      <c r="M12" s="121"/>
      <c r="N12" s="119"/>
      <c r="O12" s="66"/>
      <c r="P12" s="12">
        <f t="shared" si="0"/>
        <v>0</v>
      </c>
      <c r="Q12" s="113"/>
      <c r="R12" s="62"/>
      <c r="S12" s="63"/>
      <c r="T12" s="117"/>
      <c r="U12" s="119"/>
      <c r="V12" s="121"/>
      <c r="W12" s="119"/>
      <c r="X12" s="81"/>
    </row>
    <row r="13" spans="1:24" x14ac:dyDescent="0.3">
      <c r="A13" s="8" t="s">
        <v>4</v>
      </c>
      <c r="B13" s="61"/>
      <c r="C13" s="62"/>
      <c r="D13" s="10">
        <f t="shared" si="1"/>
        <v>0</v>
      </c>
      <c r="E13" s="64"/>
      <c r="F13" s="11">
        <f t="shared" si="2"/>
        <v>0</v>
      </c>
      <c r="G13" s="113"/>
      <c r="H13" s="62"/>
      <c r="I13" s="63"/>
      <c r="J13" s="117"/>
      <c r="K13" s="144"/>
      <c r="L13" s="119"/>
      <c r="M13" s="121"/>
      <c r="N13" s="119"/>
      <c r="O13" s="66"/>
      <c r="P13" s="12">
        <f t="shared" si="0"/>
        <v>0</v>
      </c>
      <c r="Q13" s="113"/>
      <c r="R13" s="62"/>
      <c r="S13" s="63"/>
      <c r="T13" s="117"/>
      <c r="U13" s="119"/>
      <c r="V13" s="121"/>
      <c r="W13" s="119"/>
      <c r="X13" s="81"/>
    </row>
    <row r="14" spans="1:24" x14ac:dyDescent="0.3">
      <c r="A14" s="8" t="s">
        <v>5</v>
      </c>
      <c r="B14" s="61"/>
      <c r="C14" s="62"/>
      <c r="D14" s="10">
        <f t="shared" si="1"/>
        <v>0</v>
      </c>
      <c r="E14" s="64"/>
      <c r="F14" s="11">
        <f t="shared" si="2"/>
        <v>0</v>
      </c>
      <c r="G14" s="113"/>
      <c r="H14" s="62"/>
      <c r="I14" s="63"/>
      <c r="J14" s="117"/>
      <c r="K14" s="144"/>
      <c r="L14" s="119"/>
      <c r="M14" s="121"/>
      <c r="N14" s="119"/>
      <c r="O14" s="66"/>
      <c r="P14" s="12">
        <f t="shared" si="0"/>
        <v>0</v>
      </c>
      <c r="Q14" s="113"/>
      <c r="R14" s="62"/>
      <c r="S14" s="63"/>
      <c r="T14" s="117"/>
      <c r="U14" s="119"/>
      <c r="V14" s="121"/>
      <c r="W14" s="119"/>
      <c r="X14" s="81"/>
    </row>
    <row r="15" spans="1:24" x14ac:dyDescent="0.3">
      <c r="A15" s="8" t="s">
        <v>6</v>
      </c>
      <c r="B15" s="61"/>
      <c r="C15" s="62"/>
      <c r="D15" s="10">
        <f t="shared" si="1"/>
        <v>0</v>
      </c>
      <c r="E15" s="64"/>
      <c r="F15" s="11">
        <f t="shared" si="2"/>
        <v>0</v>
      </c>
      <c r="G15" s="113"/>
      <c r="H15" s="62"/>
      <c r="I15" s="63"/>
      <c r="J15" s="117"/>
      <c r="K15" s="144"/>
      <c r="L15" s="119"/>
      <c r="M15" s="121"/>
      <c r="N15" s="119"/>
      <c r="O15" s="66"/>
      <c r="P15" s="12">
        <f t="shared" si="0"/>
        <v>0</v>
      </c>
      <c r="Q15" s="113"/>
      <c r="R15" s="62"/>
      <c r="S15" s="63"/>
      <c r="T15" s="117"/>
      <c r="U15" s="119"/>
      <c r="V15" s="121"/>
      <c r="W15" s="119"/>
      <c r="X15" s="81"/>
    </row>
    <row r="16" spans="1:24" x14ac:dyDescent="0.3">
      <c r="A16" s="8" t="s">
        <v>27</v>
      </c>
      <c r="B16" s="61"/>
      <c r="C16" s="62"/>
      <c r="D16" s="10">
        <f t="shared" si="1"/>
        <v>0</v>
      </c>
      <c r="E16" s="64"/>
      <c r="F16" s="11">
        <f t="shared" si="2"/>
        <v>0</v>
      </c>
      <c r="G16" s="113"/>
      <c r="H16" s="62"/>
      <c r="I16" s="63"/>
      <c r="J16" s="117"/>
      <c r="K16" s="144"/>
      <c r="L16" s="119"/>
      <c r="M16" s="121"/>
      <c r="N16" s="119"/>
      <c r="O16" s="66"/>
      <c r="P16" s="12">
        <f t="shared" si="0"/>
        <v>0</v>
      </c>
      <c r="Q16" s="113"/>
      <c r="R16" s="62"/>
      <c r="S16" s="63"/>
      <c r="T16" s="117"/>
      <c r="U16" s="119"/>
      <c r="V16" s="121"/>
      <c r="W16" s="119"/>
      <c r="X16" s="81"/>
    </row>
    <row r="17" spans="1:24" x14ac:dyDescent="0.3">
      <c r="A17" s="8" t="s">
        <v>28</v>
      </c>
      <c r="B17" s="61"/>
      <c r="C17" s="62"/>
      <c r="D17" s="10">
        <f t="shared" si="1"/>
        <v>0</v>
      </c>
      <c r="E17" s="64"/>
      <c r="F17" s="11">
        <f t="shared" si="2"/>
        <v>0</v>
      </c>
      <c r="G17" s="113"/>
      <c r="H17" s="62"/>
      <c r="I17" s="63"/>
      <c r="J17" s="117"/>
      <c r="K17" s="144"/>
      <c r="L17" s="119"/>
      <c r="M17" s="121"/>
      <c r="N17" s="119"/>
      <c r="O17" s="66"/>
      <c r="P17" s="12">
        <f t="shared" si="0"/>
        <v>0</v>
      </c>
      <c r="Q17" s="113"/>
      <c r="R17" s="62"/>
      <c r="S17" s="63"/>
      <c r="T17" s="117"/>
      <c r="U17" s="119"/>
      <c r="V17" s="121"/>
      <c r="W17" s="119"/>
      <c r="X17" s="81"/>
    </row>
    <row r="18" spans="1:24" x14ac:dyDescent="0.3">
      <c r="A18" s="8" t="s">
        <v>29</v>
      </c>
      <c r="B18" s="61"/>
      <c r="C18" s="62"/>
      <c r="D18" s="10">
        <f t="shared" si="1"/>
        <v>0</v>
      </c>
      <c r="E18" s="64"/>
      <c r="F18" s="11">
        <f t="shared" si="2"/>
        <v>0</v>
      </c>
      <c r="G18" s="113"/>
      <c r="H18" s="62"/>
      <c r="I18" s="63"/>
      <c r="J18" s="117"/>
      <c r="K18" s="144"/>
      <c r="L18" s="119"/>
      <c r="M18" s="121"/>
      <c r="N18" s="119"/>
      <c r="O18" s="66"/>
      <c r="P18" s="12">
        <f t="shared" si="0"/>
        <v>0</v>
      </c>
      <c r="Q18" s="113"/>
      <c r="R18" s="62"/>
      <c r="S18" s="63"/>
      <c r="T18" s="117"/>
      <c r="U18" s="119"/>
      <c r="V18" s="121"/>
      <c r="W18" s="119"/>
      <c r="X18" s="81"/>
    </row>
    <row r="19" spans="1:24" x14ac:dyDescent="0.3">
      <c r="A19" s="8" t="s">
        <v>30</v>
      </c>
      <c r="B19" s="61"/>
      <c r="C19" s="62"/>
      <c r="D19" s="10">
        <f t="shared" si="1"/>
        <v>0</v>
      </c>
      <c r="E19" s="64"/>
      <c r="F19" s="11">
        <f t="shared" si="2"/>
        <v>0</v>
      </c>
      <c r="G19" s="113"/>
      <c r="H19" s="62"/>
      <c r="I19" s="63"/>
      <c r="J19" s="117"/>
      <c r="K19" s="144"/>
      <c r="L19" s="119"/>
      <c r="M19" s="121"/>
      <c r="N19" s="119"/>
      <c r="O19" s="66"/>
      <c r="P19" s="12">
        <f t="shared" si="0"/>
        <v>0</v>
      </c>
      <c r="Q19" s="113"/>
      <c r="R19" s="62"/>
      <c r="S19" s="63"/>
      <c r="T19" s="117"/>
      <c r="U19" s="119"/>
      <c r="V19" s="121"/>
      <c r="W19" s="119"/>
      <c r="X19" s="81"/>
    </row>
    <row r="20" spans="1:24" x14ac:dyDescent="0.3">
      <c r="A20" s="8" t="s">
        <v>31</v>
      </c>
      <c r="B20" s="61"/>
      <c r="C20" s="62"/>
      <c r="D20" s="10">
        <f t="shared" si="1"/>
        <v>0</v>
      </c>
      <c r="E20" s="64"/>
      <c r="F20" s="11">
        <f t="shared" si="2"/>
        <v>0</v>
      </c>
      <c r="G20" s="113"/>
      <c r="H20" s="62"/>
      <c r="I20" s="63"/>
      <c r="J20" s="117"/>
      <c r="K20" s="144"/>
      <c r="L20" s="119"/>
      <c r="M20" s="121"/>
      <c r="N20" s="119"/>
      <c r="O20" s="66"/>
      <c r="P20" s="12">
        <f t="shared" si="0"/>
        <v>0</v>
      </c>
      <c r="Q20" s="113"/>
      <c r="R20" s="62"/>
      <c r="S20" s="63"/>
      <c r="T20" s="117"/>
      <c r="U20" s="119"/>
      <c r="V20" s="121"/>
      <c r="W20" s="119"/>
      <c r="X20" s="81"/>
    </row>
    <row r="21" spans="1:24" x14ac:dyDescent="0.3">
      <c r="A21" s="8" t="s">
        <v>32</v>
      </c>
      <c r="B21" s="61"/>
      <c r="C21" s="62"/>
      <c r="D21" s="10">
        <f t="shared" si="1"/>
        <v>0</v>
      </c>
      <c r="E21" s="64"/>
      <c r="F21" s="11">
        <f t="shared" si="2"/>
        <v>0</v>
      </c>
      <c r="G21" s="113"/>
      <c r="H21" s="62"/>
      <c r="I21" s="63"/>
      <c r="J21" s="117"/>
      <c r="K21" s="144"/>
      <c r="L21" s="119"/>
      <c r="M21" s="121"/>
      <c r="N21" s="119"/>
      <c r="O21" s="66"/>
      <c r="P21" s="12">
        <f t="shared" si="0"/>
        <v>0</v>
      </c>
      <c r="Q21" s="113"/>
      <c r="R21" s="62"/>
      <c r="S21" s="63"/>
      <c r="T21" s="117"/>
      <c r="U21" s="119"/>
      <c r="V21" s="121"/>
      <c r="W21" s="119"/>
      <c r="X21" s="81"/>
    </row>
    <row r="22" spans="1:24" x14ac:dyDescent="0.3">
      <c r="A22" s="8" t="s">
        <v>33</v>
      </c>
      <c r="B22" s="61"/>
      <c r="C22" s="62"/>
      <c r="D22" s="10">
        <f t="shared" si="1"/>
        <v>0</v>
      </c>
      <c r="E22" s="64"/>
      <c r="F22" s="11">
        <f t="shared" si="2"/>
        <v>0</v>
      </c>
      <c r="G22" s="113"/>
      <c r="H22" s="62"/>
      <c r="I22" s="63"/>
      <c r="J22" s="117"/>
      <c r="K22" s="144"/>
      <c r="L22" s="119"/>
      <c r="M22" s="121"/>
      <c r="N22" s="119"/>
      <c r="O22" s="66"/>
      <c r="P22" s="12">
        <f t="shared" si="0"/>
        <v>0</v>
      </c>
      <c r="Q22" s="113"/>
      <c r="R22" s="62"/>
      <c r="S22" s="63"/>
      <c r="T22" s="117"/>
      <c r="U22" s="119"/>
      <c r="V22" s="121"/>
      <c r="W22" s="119"/>
      <c r="X22" s="81"/>
    </row>
    <row r="23" spans="1:24" x14ac:dyDescent="0.3">
      <c r="A23" s="8" t="s">
        <v>34</v>
      </c>
      <c r="B23" s="61"/>
      <c r="C23" s="62"/>
      <c r="D23" s="10">
        <f t="shared" si="1"/>
        <v>0</v>
      </c>
      <c r="E23" s="64"/>
      <c r="F23" s="11">
        <f t="shared" si="2"/>
        <v>0</v>
      </c>
      <c r="G23" s="113"/>
      <c r="H23" s="62"/>
      <c r="I23" s="63"/>
      <c r="J23" s="117"/>
      <c r="K23" s="144"/>
      <c r="L23" s="119"/>
      <c r="M23" s="121"/>
      <c r="N23" s="119"/>
      <c r="O23" s="66"/>
      <c r="P23" s="12">
        <f t="shared" si="0"/>
        <v>0</v>
      </c>
      <c r="Q23" s="113"/>
      <c r="R23" s="62"/>
      <c r="S23" s="63"/>
      <c r="T23" s="117"/>
      <c r="U23" s="119"/>
      <c r="V23" s="121"/>
      <c r="W23" s="119"/>
      <c r="X23" s="81"/>
    </row>
    <row r="24" spans="1:24" x14ac:dyDescent="0.3">
      <c r="A24" s="8" t="s">
        <v>35</v>
      </c>
      <c r="B24" s="61"/>
      <c r="C24" s="62"/>
      <c r="D24" s="10">
        <f t="shared" si="1"/>
        <v>0</v>
      </c>
      <c r="E24" s="64"/>
      <c r="F24" s="11">
        <f t="shared" si="2"/>
        <v>0</v>
      </c>
      <c r="G24" s="113"/>
      <c r="H24" s="62"/>
      <c r="I24" s="63"/>
      <c r="J24" s="117"/>
      <c r="K24" s="144"/>
      <c r="L24" s="119"/>
      <c r="M24" s="121"/>
      <c r="N24" s="119"/>
      <c r="O24" s="66"/>
      <c r="P24" s="12">
        <f t="shared" si="0"/>
        <v>0</v>
      </c>
      <c r="Q24" s="113"/>
      <c r="R24" s="62"/>
      <c r="S24" s="63"/>
      <c r="T24" s="117"/>
      <c r="U24" s="119"/>
      <c r="V24" s="121"/>
      <c r="W24" s="119"/>
      <c r="X24" s="81"/>
    </row>
    <row r="25" spans="1:24" x14ac:dyDescent="0.3">
      <c r="A25" s="8" t="s">
        <v>36</v>
      </c>
      <c r="B25" s="61"/>
      <c r="C25" s="62"/>
      <c r="D25" s="10">
        <f t="shared" si="1"/>
        <v>0</v>
      </c>
      <c r="E25" s="64"/>
      <c r="F25" s="11">
        <f t="shared" si="2"/>
        <v>0</v>
      </c>
      <c r="G25" s="113"/>
      <c r="H25" s="62"/>
      <c r="I25" s="63"/>
      <c r="J25" s="117"/>
      <c r="K25" s="144"/>
      <c r="L25" s="119"/>
      <c r="M25" s="121"/>
      <c r="N25" s="119"/>
      <c r="O25" s="66"/>
      <c r="P25" s="12">
        <f t="shared" si="0"/>
        <v>0</v>
      </c>
      <c r="Q25" s="113"/>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1"/>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3"/>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3"/>
      <c r="H12" s="62"/>
      <c r="I12" s="63"/>
      <c r="J12" s="117"/>
      <c r="K12" s="144"/>
      <c r="L12" s="119"/>
      <c r="M12" s="121"/>
      <c r="N12" s="119"/>
      <c r="O12" s="66"/>
      <c r="P12" s="12">
        <f t="shared" si="0"/>
        <v>0</v>
      </c>
      <c r="Q12" s="113"/>
      <c r="R12" s="62"/>
      <c r="S12" s="63"/>
      <c r="T12" s="117"/>
      <c r="U12" s="119"/>
      <c r="V12" s="121"/>
      <c r="W12" s="119"/>
      <c r="X12" s="81"/>
    </row>
    <row r="13" spans="1:24" x14ac:dyDescent="0.3">
      <c r="A13" s="8" t="s">
        <v>4</v>
      </c>
      <c r="B13" s="61"/>
      <c r="C13" s="62"/>
      <c r="D13" s="10">
        <f t="shared" si="1"/>
        <v>0</v>
      </c>
      <c r="E13" s="64"/>
      <c r="F13" s="11">
        <f t="shared" si="2"/>
        <v>0</v>
      </c>
      <c r="G13" s="113"/>
      <c r="H13" s="62"/>
      <c r="I13" s="63"/>
      <c r="J13" s="117"/>
      <c r="K13" s="144"/>
      <c r="L13" s="119"/>
      <c r="M13" s="121"/>
      <c r="N13" s="119"/>
      <c r="O13" s="66"/>
      <c r="P13" s="12">
        <f t="shared" si="0"/>
        <v>0</v>
      </c>
      <c r="Q13" s="113"/>
      <c r="R13" s="62"/>
      <c r="S13" s="63"/>
      <c r="T13" s="117"/>
      <c r="U13" s="119"/>
      <c r="V13" s="121"/>
      <c r="W13" s="119"/>
      <c r="X13" s="81"/>
    </row>
    <row r="14" spans="1:24" x14ac:dyDescent="0.3">
      <c r="A14" s="8" t="s">
        <v>5</v>
      </c>
      <c r="B14" s="61"/>
      <c r="C14" s="62"/>
      <c r="D14" s="10">
        <f t="shared" si="1"/>
        <v>0</v>
      </c>
      <c r="E14" s="64"/>
      <c r="F14" s="11">
        <f t="shared" si="2"/>
        <v>0</v>
      </c>
      <c r="G14" s="113"/>
      <c r="H14" s="62"/>
      <c r="I14" s="63"/>
      <c r="J14" s="117"/>
      <c r="K14" s="144"/>
      <c r="L14" s="119"/>
      <c r="M14" s="121"/>
      <c r="N14" s="119"/>
      <c r="O14" s="66"/>
      <c r="P14" s="12">
        <f t="shared" si="0"/>
        <v>0</v>
      </c>
      <c r="Q14" s="113"/>
      <c r="R14" s="62"/>
      <c r="S14" s="63"/>
      <c r="T14" s="117"/>
      <c r="U14" s="119"/>
      <c r="V14" s="121"/>
      <c r="W14" s="119"/>
      <c r="X14" s="81"/>
    </row>
    <row r="15" spans="1:24" x14ac:dyDescent="0.3">
      <c r="A15" s="8" t="s">
        <v>6</v>
      </c>
      <c r="B15" s="61"/>
      <c r="C15" s="62"/>
      <c r="D15" s="10">
        <f t="shared" si="1"/>
        <v>0</v>
      </c>
      <c r="E15" s="64"/>
      <c r="F15" s="11">
        <f t="shared" si="2"/>
        <v>0</v>
      </c>
      <c r="G15" s="113"/>
      <c r="H15" s="62"/>
      <c r="I15" s="63"/>
      <c r="J15" s="117"/>
      <c r="K15" s="144"/>
      <c r="L15" s="119"/>
      <c r="M15" s="121"/>
      <c r="N15" s="119"/>
      <c r="O15" s="66"/>
      <c r="P15" s="12">
        <f t="shared" si="0"/>
        <v>0</v>
      </c>
      <c r="Q15" s="113"/>
      <c r="R15" s="62"/>
      <c r="S15" s="63"/>
      <c r="T15" s="117"/>
      <c r="U15" s="119"/>
      <c r="V15" s="121"/>
      <c r="W15" s="119"/>
      <c r="X15" s="81"/>
    </row>
    <row r="16" spans="1:24" x14ac:dyDescent="0.3">
      <c r="A16" s="8" t="s">
        <v>27</v>
      </c>
      <c r="B16" s="61"/>
      <c r="C16" s="62"/>
      <c r="D16" s="10">
        <f t="shared" si="1"/>
        <v>0</v>
      </c>
      <c r="E16" s="64"/>
      <c r="F16" s="11">
        <f t="shared" si="2"/>
        <v>0</v>
      </c>
      <c r="G16" s="113"/>
      <c r="H16" s="62"/>
      <c r="I16" s="63"/>
      <c r="J16" s="117"/>
      <c r="K16" s="144"/>
      <c r="L16" s="119"/>
      <c r="M16" s="121"/>
      <c r="N16" s="119"/>
      <c r="O16" s="66"/>
      <c r="P16" s="12">
        <f t="shared" si="0"/>
        <v>0</v>
      </c>
      <c r="Q16" s="113"/>
      <c r="R16" s="62"/>
      <c r="S16" s="63"/>
      <c r="T16" s="117"/>
      <c r="U16" s="119"/>
      <c r="V16" s="121"/>
      <c r="W16" s="119"/>
      <c r="X16" s="81"/>
    </row>
    <row r="17" spans="1:24" x14ac:dyDescent="0.3">
      <c r="A17" s="8" t="s">
        <v>28</v>
      </c>
      <c r="B17" s="61"/>
      <c r="C17" s="62"/>
      <c r="D17" s="10">
        <f t="shared" si="1"/>
        <v>0</v>
      </c>
      <c r="E17" s="64"/>
      <c r="F17" s="11">
        <f t="shared" si="2"/>
        <v>0</v>
      </c>
      <c r="G17" s="113"/>
      <c r="H17" s="62"/>
      <c r="I17" s="63"/>
      <c r="J17" s="117"/>
      <c r="K17" s="144"/>
      <c r="L17" s="119"/>
      <c r="M17" s="121"/>
      <c r="N17" s="119"/>
      <c r="O17" s="66"/>
      <c r="P17" s="12">
        <f t="shared" si="0"/>
        <v>0</v>
      </c>
      <c r="Q17" s="113"/>
      <c r="R17" s="62"/>
      <c r="S17" s="63"/>
      <c r="T17" s="117"/>
      <c r="U17" s="119"/>
      <c r="V17" s="121"/>
      <c r="W17" s="119"/>
      <c r="X17" s="81"/>
    </row>
    <row r="18" spans="1:24" x14ac:dyDescent="0.3">
      <c r="A18" s="8" t="s">
        <v>29</v>
      </c>
      <c r="B18" s="61"/>
      <c r="C18" s="62"/>
      <c r="D18" s="10">
        <f t="shared" si="1"/>
        <v>0</v>
      </c>
      <c r="E18" s="64"/>
      <c r="F18" s="11">
        <f t="shared" si="2"/>
        <v>0</v>
      </c>
      <c r="G18" s="113"/>
      <c r="H18" s="62"/>
      <c r="I18" s="63"/>
      <c r="J18" s="117"/>
      <c r="K18" s="144"/>
      <c r="L18" s="119"/>
      <c r="M18" s="121"/>
      <c r="N18" s="119"/>
      <c r="O18" s="66"/>
      <c r="P18" s="12">
        <f t="shared" si="0"/>
        <v>0</v>
      </c>
      <c r="Q18" s="113"/>
      <c r="R18" s="62"/>
      <c r="S18" s="63"/>
      <c r="T18" s="117"/>
      <c r="U18" s="119"/>
      <c r="V18" s="121"/>
      <c r="W18" s="119"/>
      <c r="X18" s="81"/>
    </row>
    <row r="19" spans="1:24" x14ac:dyDescent="0.3">
      <c r="A19" s="8" t="s">
        <v>30</v>
      </c>
      <c r="B19" s="61"/>
      <c r="C19" s="62"/>
      <c r="D19" s="10">
        <f t="shared" si="1"/>
        <v>0</v>
      </c>
      <c r="E19" s="64"/>
      <c r="F19" s="11">
        <f t="shared" si="2"/>
        <v>0</v>
      </c>
      <c r="G19" s="113"/>
      <c r="H19" s="62"/>
      <c r="I19" s="63"/>
      <c r="J19" s="117"/>
      <c r="K19" s="144"/>
      <c r="L19" s="119"/>
      <c r="M19" s="121"/>
      <c r="N19" s="119"/>
      <c r="O19" s="66"/>
      <c r="P19" s="12">
        <f t="shared" si="0"/>
        <v>0</v>
      </c>
      <c r="Q19" s="113"/>
      <c r="R19" s="62"/>
      <c r="S19" s="63"/>
      <c r="T19" s="117"/>
      <c r="U19" s="119"/>
      <c r="V19" s="121"/>
      <c r="W19" s="119"/>
      <c r="X19" s="81"/>
    </row>
    <row r="20" spans="1:24" x14ac:dyDescent="0.3">
      <c r="A20" s="8" t="s">
        <v>31</v>
      </c>
      <c r="B20" s="61"/>
      <c r="C20" s="62"/>
      <c r="D20" s="10">
        <f t="shared" si="1"/>
        <v>0</v>
      </c>
      <c r="E20" s="64"/>
      <c r="F20" s="11">
        <f t="shared" si="2"/>
        <v>0</v>
      </c>
      <c r="G20" s="113"/>
      <c r="H20" s="62"/>
      <c r="I20" s="63"/>
      <c r="J20" s="117"/>
      <c r="K20" s="144"/>
      <c r="L20" s="119"/>
      <c r="M20" s="121"/>
      <c r="N20" s="119"/>
      <c r="O20" s="66"/>
      <c r="P20" s="12">
        <f t="shared" si="0"/>
        <v>0</v>
      </c>
      <c r="Q20" s="113"/>
      <c r="R20" s="62"/>
      <c r="S20" s="63"/>
      <c r="T20" s="117"/>
      <c r="U20" s="119"/>
      <c r="V20" s="121"/>
      <c r="W20" s="119"/>
      <c r="X20" s="81"/>
    </row>
    <row r="21" spans="1:24" x14ac:dyDescent="0.3">
      <c r="A21" s="8" t="s">
        <v>32</v>
      </c>
      <c r="B21" s="61"/>
      <c r="C21" s="62"/>
      <c r="D21" s="10">
        <f t="shared" si="1"/>
        <v>0</v>
      </c>
      <c r="E21" s="64"/>
      <c r="F21" s="11">
        <f t="shared" si="2"/>
        <v>0</v>
      </c>
      <c r="G21" s="113"/>
      <c r="H21" s="62"/>
      <c r="I21" s="63"/>
      <c r="J21" s="117"/>
      <c r="K21" s="144"/>
      <c r="L21" s="119"/>
      <c r="M21" s="121"/>
      <c r="N21" s="119"/>
      <c r="O21" s="66"/>
      <c r="P21" s="12">
        <f t="shared" si="0"/>
        <v>0</v>
      </c>
      <c r="Q21" s="113"/>
      <c r="R21" s="62"/>
      <c r="S21" s="63"/>
      <c r="T21" s="117"/>
      <c r="U21" s="119"/>
      <c r="V21" s="121"/>
      <c r="W21" s="119"/>
      <c r="X21" s="81"/>
    </row>
    <row r="22" spans="1:24" x14ac:dyDescent="0.3">
      <c r="A22" s="8" t="s">
        <v>33</v>
      </c>
      <c r="B22" s="61"/>
      <c r="C22" s="62"/>
      <c r="D22" s="10">
        <f t="shared" si="1"/>
        <v>0</v>
      </c>
      <c r="E22" s="64"/>
      <c r="F22" s="11">
        <f t="shared" si="2"/>
        <v>0</v>
      </c>
      <c r="G22" s="113"/>
      <c r="H22" s="62"/>
      <c r="I22" s="63"/>
      <c r="J22" s="117"/>
      <c r="K22" s="144"/>
      <c r="L22" s="119"/>
      <c r="M22" s="121"/>
      <c r="N22" s="119"/>
      <c r="O22" s="66"/>
      <c r="P22" s="12">
        <f t="shared" si="0"/>
        <v>0</v>
      </c>
      <c r="Q22" s="113"/>
      <c r="R22" s="62"/>
      <c r="S22" s="63"/>
      <c r="T22" s="117"/>
      <c r="U22" s="119"/>
      <c r="V22" s="121"/>
      <c r="W22" s="119"/>
      <c r="X22" s="81"/>
    </row>
    <row r="23" spans="1:24" x14ac:dyDescent="0.3">
      <c r="A23" s="8" t="s">
        <v>34</v>
      </c>
      <c r="B23" s="61"/>
      <c r="C23" s="62"/>
      <c r="D23" s="10">
        <f t="shared" si="1"/>
        <v>0</v>
      </c>
      <c r="E23" s="64"/>
      <c r="F23" s="11">
        <f t="shared" si="2"/>
        <v>0</v>
      </c>
      <c r="G23" s="113"/>
      <c r="H23" s="62"/>
      <c r="I23" s="63"/>
      <c r="J23" s="117"/>
      <c r="K23" s="144"/>
      <c r="L23" s="119"/>
      <c r="M23" s="121"/>
      <c r="N23" s="119"/>
      <c r="O23" s="66"/>
      <c r="P23" s="12">
        <f t="shared" si="0"/>
        <v>0</v>
      </c>
      <c r="Q23" s="113"/>
      <c r="R23" s="62"/>
      <c r="S23" s="63"/>
      <c r="T23" s="117"/>
      <c r="U23" s="119"/>
      <c r="V23" s="121"/>
      <c r="W23" s="119"/>
      <c r="X23" s="81"/>
    </row>
    <row r="24" spans="1:24" x14ac:dyDescent="0.3">
      <c r="A24" s="8" t="s">
        <v>35</v>
      </c>
      <c r="B24" s="61"/>
      <c r="C24" s="62"/>
      <c r="D24" s="10">
        <f t="shared" si="1"/>
        <v>0</v>
      </c>
      <c r="E24" s="64"/>
      <c r="F24" s="11">
        <f t="shared" si="2"/>
        <v>0</v>
      </c>
      <c r="G24" s="113"/>
      <c r="H24" s="62"/>
      <c r="I24" s="63"/>
      <c r="J24" s="117"/>
      <c r="K24" s="144"/>
      <c r="L24" s="119"/>
      <c r="M24" s="121"/>
      <c r="N24" s="119"/>
      <c r="O24" s="66"/>
      <c r="P24" s="12">
        <f t="shared" si="0"/>
        <v>0</v>
      </c>
      <c r="Q24" s="113"/>
      <c r="R24" s="62"/>
      <c r="S24" s="63"/>
      <c r="T24" s="117"/>
      <c r="U24" s="119"/>
      <c r="V24" s="121"/>
      <c r="W24" s="119"/>
      <c r="X24" s="81"/>
    </row>
    <row r="25" spans="1:24" x14ac:dyDescent="0.3">
      <c r="A25" s="8" t="s">
        <v>36</v>
      </c>
      <c r="B25" s="61"/>
      <c r="C25" s="62"/>
      <c r="D25" s="10">
        <f t="shared" si="1"/>
        <v>0</v>
      </c>
      <c r="E25" s="64"/>
      <c r="F25" s="11">
        <f t="shared" si="2"/>
        <v>0</v>
      </c>
      <c r="G25" s="113"/>
      <c r="H25" s="62"/>
      <c r="I25" s="63"/>
      <c r="J25" s="117"/>
      <c r="K25" s="144"/>
      <c r="L25" s="119"/>
      <c r="M25" s="121"/>
      <c r="N25" s="119"/>
      <c r="O25" s="66"/>
      <c r="P25" s="12">
        <f t="shared" si="0"/>
        <v>0</v>
      </c>
      <c r="Q25" s="113"/>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2"/>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3"/>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3"/>
      <c r="H12" s="62"/>
      <c r="I12" s="63"/>
      <c r="J12" s="117"/>
      <c r="K12" s="144"/>
      <c r="L12" s="119"/>
      <c r="M12" s="121"/>
      <c r="N12" s="119"/>
      <c r="O12" s="66"/>
      <c r="P12" s="12">
        <f t="shared" si="0"/>
        <v>0</v>
      </c>
      <c r="Q12" s="113"/>
      <c r="R12" s="62"/>
      <c r="S12" s="63"/>
      <c r="T12" s="117"/>
      <c r="U12" s="119"/>
      <c r="V12" s="121"/>
      <c r="W12" s="119"/>
      <c r="X12" s="81"/>
    </row>
    <row r="13" spans="1:24" x14ac:dyDescent="0.3">
      <c r="A13" s="8" t="s">
        <v>4</v>
      </c>
      <c r="B13" s="61"/>
      <c r="C13" s="62"/>
      <c r="D13" s="10">
        <f t="shared" si="1"/>
        <v>0</v>
      </c>
      <c r="E13" s="64"/>
      <c r="F13" s="11">
        <f t="shared" si="2"/>
        <v>0</v>
      </c>
      <c r="G13" s="113"/>
      <c r="H13" s="62"/>
      <c r="I13" s="63"/>
      <c r="J13" s="117"/>
      <c r="K13" s="144"/>
      <c r="L13" s="119"/>
      <c r="M13" s="121"/>
      <c r="N13" s="119"/>
      <c r="O13" s="66"/>
      <c r="P13" s="12">
        <f t="shared" si="0"/>
        <v>0</v>
      </c>
      <c r="Q13" s="113"/>
      <c r="R13" s="62"/>
      <c r="S13" s="63"/>
      <c r="T13" s="117"/>
      <c r="U13" s="119"/>
      <c r="V13" s="121"/>
      <c r="W13" s="119"/>
      <c r="X13" s="81"/>
    </row>
    <row r="14" spans="1:24" x14ac:dyDescent="0.3">
      <c r="A14" s="8" t="s">
        <v>5</v>
      </c>
      <c r="B14" s="61"/>
      <c r="C14" s="62"/>
      <c r="D14" s="10">
        <f t="shared" si="1"/>
        <v>0</v>
      </c>
      <c r="E14" s="64"/>
      <c r="F14" s="11">
        <f t="shared" si="2"/>
        <v>0</v>
      </c>
      <c r="G14" s="113"/>
      <c r="H14" s="62"/>
      <c r="I14" s="63"/>
      <c r="J14" s="117"/>
      <c r="K14" s="144"/>
      <c r="L14" s="119"/>
      <c r="M14" s="121"/>
      <c r="N14" s="119"/>
      <c r="O14" s="66"/>
      <c r="P14" s="12">
        <f t="shared" si="0"/>
        <v>0</v>
      </c>
      <c r="Q14" s="113"/>
      <c r="R14" s="62"/>
      <c r="S14" s="63"/>
      <c r="T14" s="117"/>
      <c r="U14" s="119"/>
      <c r="V14" s="121"/>
      <c r="W14" s="119"/>
      <c r="X14" s="81"/>
    </row>
    <row r="15" spans="1:24" x14ac:dyDescent="0.3">
      <c r="A15" s="8" t="s">
        <v>6</v>
      </c>
      <c r="B15" s="61"/>
      <c r="C15" s="62"/>
      <c r="D15" s="10">
        <f t="shared" si="1"/>
        <v>0</v>
      </c>
      <c r="E15" s="64"/>
      <c r="F15" s="11">
        <f t="shared" si="2"/>
        <v>0</v>
      </c>
      <c r="G15" s="113"/>
      <c r="H15" s="62"/>
      <c r="I15" s="63"/>
      <c r="J15" s="117"/>
      <c r="K15" s="144"/>
      <c r="L15" s="119"/>
      <c r="M15" s="121"/>
      <c r="N15" s="119"/>
      <c r="O15" s="66"/>
      <c r="P15" s="12">
        <f t="shared" si="0"/>
        <v>0</v>
      </c>
      <c r="Q15" s="113"/>
      <c r="R15" s="62"/>
      <c r="S15" s="63"/>
      <c r="T15" s="117"/>
      <c r="U15" s="119"/>
      <c r="V15" s="121"/>
      <c r="W15" s="119"/>
      <c r="X15" s="81"/>
    </row>
    <row r="16" spans="1:24" x14ac:dyDescent="0.3">
      <c r="A16" s="8" t="s">
        <v>27</v>
      </c>
      <c r="B16" s="61"/>
      <c r="C16" s="62"/>
      <c r="D16" s="10">
        <f t="shared" si="1"/>
        <v>0</v>
      </c>
      <c r="E16" s="64"/>
      <c r="F16" s="11">
        <f t="shared" si="2"/>
        <v>0</v>
      </c>
      <c r="G16" s="113"/>
      <c r="H16" s="62"/>
      <c r="I16" s="63"/>
      <c r="J16" s="117"/>
      <c r="K16" s="144"/>
      <c r="L16" s="119"/>
      <c r="M16" s="121"/>
      <c r="N16" s="119"/>
      <c r="O16" s="66"/>
      <c r="P16" s="12">
        <f t="shared" si="0"/>
        <v>0</v>
      </c>
      <c r="Q16" s="113"/>
      <c r="R16" s="62"/>
      <c r="S16" s="63"/>
      <c r="T16" s="117"/>
      <c r="U16" s="119"/>
      <c r="V16" s="121"/>
      <c r="W16" s="119"/>
      <c r="X16" s="81"/>
    </row>
    <row r="17" spans="1:24" x14ac:dyDescent="0.3">
      <c r="A17" s="8" t="s">
        <v>28</v>
      </c>
      <c r="B17" s="61"/>
      <c r="C17" s="62"/>
      <c r="D17" s="10">
        <f t="shared" si="1"/>
        <v>0</v>
      </c>
      <c r="E17" s="64"/>
      <c r="F17" s="11">
        <f t="shared" si="2"/>
        <v>0</v>
      </c>
      <c r="G17" s="113"/>
      <c r="H17" s="62"/>
      <c r="I17" s="63"/>
      <c r="J17" s="117"/>
      <c r="K17" s="144"/>
      <c r="L17" s="119"/>
      <c r="M17" s="121"/>
      <c r="N17" s="119"/>
      <c r="O17" s="66"/>
      <c r="P17" s="12">
        <f t="shared" si="0"/>
        <v>0</v>
      </c>
      <c r="Q17" s="113"/>
      <c r="R17" s="62"/>
      <c r="S17" s="63"/>
      <c r="T17" s="117"/>
      <c r="U17" s="119"/>
      <c r="V17" s="121"/>
      <c r="W17" s="119"/>
      <c r="X17" s="81"/>
    </row>
    <row r="18" spans="1:24" x14ac:dyDescent="0.3">
      <c r="A18" s="8" t="s">
        <v>29</v>
      </c>
      <c r="B18" s="61"/>
      <c r="C18" s="62"/>
      <c r="D18" s="10">
        <f t="shared" si="1"/>
        <v>0</v>
      </c>
      <c r="E18" s="64"/>
      <c r="F18" s="11">
        <f t="shared" si="2"/>
        <v>0</v>
      </c>
      <c r="G18" s="113"/>
      <c r="H18" s="62"/>
      <c r="I18" s="63"/>
      <c r="J18" s="117"/>
      <c r="K18" s="144"/>
      <c r="L18" s="119"/>
      <c r="M18" s="121"/>
      <c r="N18" s="119"/>
      <c r="O18" s="66"/>
      <c r="P18" s="12">
        <f t="shared" si="0"/>
        <v>0</v>
      </c>
      <c r="Q18" s="113"/>
      <c r="R18" s="62"/>
      <c r="S18" s="63"/>
      <c r="T18" s="117"/>
      <c r="U18" s="119"/>
      <c r="V18" s="121"/>
      <c r="W18" s="119"/>
      <c r="X18" s="81"/>
    </row>
    <row r="19" spans="1:24" x14ac:dyDescent="0.3">
      <c r="A19" s="8" t="s">
        <v>30</v>
      </c>
      <c r="B19" s="61"/>
      <c r="C19" s="62"/>
      <c r="D19" s="10">
        <f t="shared" si="1"/>
        <v>0</v>
      </c>
      <c r="E19" s="64"/>
      <c r="F19" s="11">
        <f t="shared" si="2"/>
        <v>0</v>
      </c>
      <c r="G19" s="113"/>
      <c r="H19" s="62"/>
      <c r="I19" s="63"/>
      <c r="J19" s="117"/>
      <c r="K19" s="144"/>
      <c r="L19" s="119"/>
      <c r="M19" s="121"/>
      <c r="N19" s="119"/>
      <c r="O19" s="66"/>
      <c r="P19" s="12">
        <f t="shared" si="0"/>
        <v>0</v>
      </c>
      <c r="Q19" s="113"/>
      <c r="R19" s="62"/>
      <c r="S19" s="63"/>
      <c r="T19" s="117"/>
      <c r="U19" s="119"/>
      <c r="V19" s="121"/>
      <c r="W19" s="119"/>
      <c r="X19" s="81"/>
    </row>
    <row r="20" spans="1:24" x14ac:dyDescent="0.3">
      <c r="A20" s="8" t="s">
        <v>31</v>
      </c>
      <c r="B20" s="61"/>
      <c r="C20" s="62"/>
      <c r="D20" s="10">
        <f t="shared" si="1"/>
        <v>0</v>
      </c>
      <c r="E20" s="64"/>
      <c r="F20" s="11">
        <f t="shared" si="2"/>
        <v>0</v>
      </c>
      <c r="G20" s="113"/>
      <c r="H20" s="62"/>
      <c r="I20" s="63"/>
      <c r="J20" s="117"/>
      <c r="K20" s="144"/>
      <c r="L20" s="119"/>
      <c r="M20" s="121"/>
      <c r="N20" s="119"/>
      <c r="O20" s="66"/>
      <c r="P20" s="12">
        <f t="shared" si="0"/>
        <v>0</v>
      </c>
      <c r="Q20" s="113"/>
      <c r="R20" s="62"/>
      <c r="S20" s="63"/>
      <c r="T20" s="117"/>
      <c r="U20" s="119"/>
      <c r="V20" s="121"/>
      <c r="W20" s="119"/>
      <c r="X20" s="81"/>
    </row>
    <row r="21" spans="1:24" x14ac:dyDescent="0.3">
      <c r="A21" s="8" t="s">
        <v>32</v>
      </c>
      <c r="B21" s="61"/>
      <c r="C21" s="62"/>
      <c r="D21" s="10">
        <f t="shared" si="1"/>
        <v>0</v>
      </c>
      <c r="E21" s="64"/>
      <c r="F21" s="11">
        <f t="shared" si="2"/>
        <v>0</v>
      </c>
      <c r="G21" s="113"/>
      <c r="H21" s="62"/>
      <c r="I21" s="63"/>
      <c r="J21" s="117"/>
      <c r="K21" s="144"/>
      <c r="L21" s="119"/>
      <c r="M21" s="121"/>
      <c r="N21" s="119"/>
      <c r="O21" s="66"/>
      <c r="P21" s="12">
        <f t="shared" si="0"/>
        <v>0</v>
      </c>
      <c r="Q21" s="113"/>
      <c r="R21" s="62"/>
      <c r="S21" s="63"/>
      <c r="T21" s="117"/>
      <c r="U21" s="119"/>
      <c r="V21" s="121"/>
      <c r="W21" s="119"/>
      <c r="X21" s="81"/>
    </row>
    <row r="22" spans="1:24" x14ac:dyDescent="0.3">
      <c r="A22" s="8" t="s">
        <v>33</v>
      </c>
      <c r="B22" s="61"/>
      <c r="C22" s="62"/>
      <c r="D22" s="10">
        <f t="shared" si="1"/>
        <v>0</v>
      </c>
      <c r="E22" s="64"/>
      <c r="F22" s="11">
        <f t="shared" si="2"/>
        <v>0</v>
      </c>
      <c r="G22" s="113"/>
      <c r="H22" s="62"/>
      <c r="I22" s="63"/>
      <c r="J22" s="117"/>
      <c r="K22" s="144"/>
      <c r="L22" s="119"/>
      <c r="M22" s="121"/>
      <c r="N22" s="119"/>
      <c r="O22" s="66"/>
      <c r="P22" s="12">
        <f t="shared" si="0"/>
        <v>0</v>
      </c>
      <c r="Q22" s="113"/>
      <c r="R22" s="62"/>
      <c r="S22" s="63"/>
      <c r="T22" s="117"/>
      <c r="U22" s="119"/>
      <c r="V22" s="121"/>
      <c r="W22" s="119"/>
      <c r="X22" s="81"/>
    </row>
    <row r="23" spans="1:24" x14ac:dyDescent="0.3">
      <c r="A23" s="8" t="s">
        <v>34</v>
      </c>
      <c r="B23" s="61"/>
      <c r="C23" s="62"/>
      <c r="D23" s="10">
        <f t="shared" si="1"/>
        <v>0</v>
      </c>
      <c r="E23" s="64"/>
      <c r="F23" s="11">
        <f t="shared" si="2"/>
        <v>0</v>
      </c>
      <c r="G23" s="113"/>
      <c r="H23" s="62"/>
      <c r="I23" s="63"/>
      <c r="J23" s="117"/>
      <c r="K23" s="144"/>
      <c r="L23" s="119"/>
      <c r="M23" s="121"/>
      <c r="N23" s="119"/>
      <c r="O23" s="66"/>
      <c r="P23" s="12">
        <f t="shared" si="0"/>
        <v>0</v>
      </c>
      <c r="Q23" s="113"/>
      <c r="R23" s="62"/>
      <c r="S23" s="63"/>
      <c r="T23" s="117"/>
      <c r="U23" s="119"/>
      <c r="V23" s="121"/>
      <c r="W23" s="119"/>
      <c r="X23" s="81"/>
    </row>
    <row r="24" spans="1:24" x14ac:dyDescent="0.3">
      <c r="A24" s="8" t="s">
        <v>35</v>
      </c>
      <c r="B24" s="61"/>
      <c r="C24" s="62"/>
      <c r="D24" s="10">
        <f t="shared" si="1"/>
        <v>0</v>
      </c>
      <c r="E24" s="64"/>
      <c r="F24" s="11">
        <f t="shared" si="2"/>
        <v>0</v>
      </c>
      <c r="G24" s="113"/>
      <c r="H24" s="62"/>
      <c r="I24" s="63"/>
      <c r="J24" s="117"/>
      <c r="K24" s="144"/>
      <c r="L24" s="119"/>
      <c r="M24" s="121"/>
      <c r="N24" s="119"/>
      <c r="O24" s="66"/>
      <c r="P24" s="12">
        <f t="shared" si="0"/>
        <v>0</v>
      </c>
      <c r="Q24" s="113"/>
      <c r="R24" s="62"/>
      <c r="S24" s="63"/>
      <c r="T24" s="117"/>
      <c r="U24" s="119"/>
      <c r="V24" s="121"/>
      <c r="W24" s="119"/>
      <c r="X24" s="81"/>
    </row>
    <row r="25" spans="1:24" x14ac:dyDescent="0.3">
      <c r="A25" s="8" t="s">
        <v>36</v>
      </c>
      <c r="B25" s="61"/>
      <c r="C25" s="62"/>
      <c r="D25" s="10">
        <f t="shared" si="1"/>
        <v>0</v>
      </c>
      <c r="E25" s="64"/>
      <c r="F25" s="11">
        <f t="shared" si="2"/>
        <v>0</v>
      </c>
      <c r="G25" s="113"/>
      <c r="H25" s="62"/>
      <c r="I25" s="63"/>
      <c r="J25" s="117"/>
      <c r="K25" s="144"/>
      <c r="L25" s="119"/>
      <c r="M25" s="121"/>
      <c r="N25" s="119"/>
      <c r="O25" s="66"/>
      <c r="P25" s="12">
        <f t="shared" si="0"/>
        <v>0</v>
      </c>
      <c r="Q25" s="113"/>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3"/>
  <dimension ref="A1:X27"/>
  <sheetViews>
    <sheetView topLeftCell="A3" workbookViewId="0">
      <pane xSplit="1" ySplit="7" topLeftCell="B22"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3"/>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3"/>
      <c r="H12" s="62"/>
      <c r="I12" s="63"/>
      <c r="J12" s="117"/>
      <c r="K12" s="144"/>
      <c r="L12" s="119"/>
      <c r="M12" s="121"/>
      <c r="N12" s="119"/>
      <c r="O12" s="66"/>
      <c r="P12" s="12">
        <f t="shared" si="0"/>
        <v>0</v>
      </c>
      <c r="Q12" s="113"/>
      <c r="R12" s="62"/>
      <c r="S12" s="63"/>
      <c r="T12" s="117"/>
      <c r="U12" s="119"/>
      <c r="V12" s="121"/>
      <c r="W12" s="119"/>
      <c r="X12" s="81"/>
    </row>
    <row r="13" spans="1:24" x14ac:dyDescent="0.3">
      <c r="A13" s="8" t="s">
        <v>4</v>
      </c>
      <c r="B13" s="61"/>
      <c r="C13" s="62"/>
      <c r="D13" s="10">
        <f t="shared" si="1"/>
        <v>0</v>
      </c>
      <c r="E13" s="64"/>
      <c r="F13" s="11">
        <f t="shared" si="2"/>
        <v>0</v>
      </c>
      <c r="G13" s="113"/>
      <c r="H13" s="62"/>
      <c r="I13" s="63"/>
      <c r="J13" s="117"/>
      <c r="K13" s="144"/>
      <c r="L13" s="119"/>
      <c r="M13" s="121"/>
      <c r="N13" s="119"/>
      <c r="O13" s="66"/>
      <c r="P13" s="12">
        <f t="shared" si="0"/>
        <v>0</v>
      </c>
      <c r="Q13" s="113"/>
      <c r="R13" s="62"/>
      <c r="S13" s="63"/>
      <c r="T13" s="117"/>
      <c r="U13" s="119"/>
      <c r="V13" s="121"/>
      <c r="W13" s="119"/>
      <c r="X13" s="81"/>
    </row>
    <row r="14" spans="1:24" x14ac:dyDescent="0.3">
      <c r="A14" s="8" t="s">
        <v>5</v>
      </c>
      <c r="B14" s="61"/>
      <c r="C14" s="62"/>
      <c r="D14" s="10">
        <f t="shared" si="1"/>
        <v>0</v>
      </c>
      <c r="E14" s="64"/>
      <c r="F14" s="11">
        <f t="shared" si="2"/>
        <v>0</v>
      </c>
      <c r="G14" s="113"/>
      <c r="H14" s="62"/>
      <c r="I14" s="63"/>
      <c r="J14" s="117"/>
      <c r="K14" s="144"/>
      <c r="L14" s="119"/>
      <c r="M14" s="121"/>
      <c r="N14" s="119"/>
      <c r="O14" s="66"/>
      <c r="P14" s="12">
        <f t="shared" si="0"/>
        <v>0</v>
      </c>
      <c r="Q14" s="113"/>
      <c r="R14" s="62"/>
      <c r="S14" s="63"/>
      <c r="T14" s="117"/>
      <c r="U14" s="119"/>
      <c r="V14" s="121"/>
      <c r="W14" s="119"/>
      <c r="X14" s="81"/>
    </row>
    <row r="15" spans="1:24" x14ac:dyDescent="0.3">
      <c r="A15" s="8" t="s">
        <v>6</v>
      </c>
      <c r="B15" s="61"/>
      <c r="C15" s="62"/>
      <c r="D15" s="10">
        <f t="shared" si="1"/>
        <v>0</v>
      </c>
      <c r="E15" s="64"/>
      <c r="F15" s="11">
        <f t="shared" si="2"/>
        <v>0</v>
      </c>
      <c r="G15" s="113"/>
      <c r="H15" s="62"/>
      <c r="I15" s="63"/>
      <c r="J15" s="117"/>
      <c r="K15" s="144"/>
      <c r="L15" s="119"/>
      <c r="M15" s="121"/>
      <c r="N15" s="119"/>
      <c r="O15" s="66"/>
      <c r="P15" s="12">
        <f t="shared" si="0"/>
        <v>0</v>
      </c>
      <c r="Q15" s="113"/>
      <c r="R15" s="62"/>
      <c r="S15" s="63"/>
      <c r="T15" s="117"/>
      <c r="U15" s="119"/>
      <c r="V15" s="121"/>
      <c r="W15" s="119"/>
      <c r="X15" s="81"/>
    </row>
    <row r="16" spans="1:24" x14ac:dyDescent="0.3">
      <c r="A16" s="8" t="s">
        <v>27</v>
      </c>
      <c r="B16" s="61"/>
      <c r="C16" s="62"/>
      <c r="D16" s="10">
        <f t="shared" si="1"/>
        <v>0</v>
      </c>
      <c r="E16" s="64"/>
      <c r="F16" s="11">
        <f t="shared" si="2"/>
        <v>0</v>
      </c>
      <c r="G16" s="113"/>
      <c r="H16" s="62"/>
      <c r="I16" s="63"/>
      <c r="J16" s="117"/>
      <c r="K16" s="144"/>
      <c r="L16" s="119"/>
      <c r="M16" s="121"/>
      <c r="N16" s="119"/>
      <c r="O16" s="66"/>
      <c r="P16" s="12">
        <f t="shared" si="0"/>
        <v>0</v>
      </c>
      <c r="Q16" s="113"/>
      <c r="R16" s="62"/>
      <c r="S16" s="63"/>
      <c r="T16" s="117"/>
      <c r="U16" s="119"/>
      <c r="V16" s="121"/>
      <c r="W16" s="119"/>
      <c r="X16" s="81"/>
    </row>
    <row r="17" spans="1:24" x14ac:dyDescent="0.3">
      <c r="A17" s="8" t="s">
        <v>28</v>
      </c>
      <c r="B17" s="61"/>
      <c r="C17" s="62"/>
      <c r="D17" s="10">
        <f t="shared" si="1"/>
        <v>0</v>
      </c>
      <c r="E17" s="64"/>
      <c r="F17" s="11">
        <f t="shared" si="2"/>
        <v>0</v>
      </c>
      <c r="G17" s="113"/>
      <c r="H17" s="62"/>
      <c r="I17" s="63"/>
      <c r="J17" s="117"/>
      <c r="K17" s="144"/>
      <c r="L17" s="119"/>
      <c r="M17" s="121"/>
      <c r="N17" s="119"/>
      <c r="O17" s="66"/>
      <c r="P17" s="12">
        <f t="shared" si="0"/>
        <v>0</v>
      </c>
      <c r="Q17" s="113"/>
      <c r="R17" s="62"/>
      <c r="S17" s="63"/>
      <c r="T17" s="117"/>
      <c r="U17" s="119"/>
      <c r="V17" s="121"/>
      <c r="W17" s="119"/>
      <c r="X17" s="81"/>
    </row>
    <row r="18" spans="1:24" x14ac:dyDescent="0.3">
      <c r="A18" s="8" t="s">
        <v>29</v>
      </c>
      <c r="B18" s="61"/>
      <c r="C18" s="62"/>
      <c r="D18" s="10">
        <f t="shared" si="1"/>
        <v>0</v>
      </c>
      <c r="E18" s="64"/>
      <c r="F18" s="11">
        <f t="shared" si="2"/>
        <v>0</v>
      </c>
      <c r="G18" s="113"/>
      <c r="H18" s="62"/>
      <c r="I18" s="63"/>
      <c r="J18" s="117"/>
      <c r="K18" s="144"/>
      <c r="L18" s="119"/>
      <c r="M18" s="121"/>
      <c r="N18" s="119"/>
      <c r="O18" s="66"/>
      <c r="P18" s="12">
        <f t="shared" si="0"/>
        <v>0</v>
      </c>
      <c r="Q18" s="113"/>
      <c r="R18" s="62"/>
      <c r="S18" s="63"/>
      <c r="T18" s="117"/>
      <c r="U18" s="119"/>
      <c r="V18" s="121"/>
      <c r="W18" s="119"/>
      <c r="X18" s="81"/>
    </row>
    <row r="19" spans="1:24" x14ac:dyDescent="0.3">
      <c r="A19" s="8" t="s">
        <v>30</v>
      </c>
      <c r="B19" s="61"/>
      <c r="C19" s="62"/>
      <c r="D19" s="10">
        <f t="shared" si="1"/>
        <v>0</v>
      </c>
      <c r="E19" s="64"/>
      <c r="F19" s="11">
        <f t="shared" si="2"/>
        <v>0</v>
      </c>
      <c r="G19" s="113"/>
      <c r="H19" s="62"/>
      <c r="I19" s="63"/>
      <c r="J19" s="117"/>
      <c r="K19" s="144"/>
      <c r="L19" s="119"/>
      <c r="M19" s="121"/>
      <c r="N19" s="119"/>
      <c r="O19" s="66"/>
      <c r="P19" s="12">
        <f t="shared" si="0"/>
        <v>0</v>
      </c>
      <c r="Q19" s="113"/>
      <c r="R19" s="62"/>
      <c r="S19" s="63"/>
      <c r="T19" s="117"/>
      <c r="U19" s="119"/>
      <c r="V19" s="121"/>
      <c r="W19" s="119"/>
      <c r="X19" s="81"/>
    </row>
    <row r="20" spans="1:24" x14ac:dyDescent="0.3">
      <c r="A20" s="8" t="s">
        <v>31</v>
      </c>
      <c r="B20" s="61"/>
      <c r="C20" s="62"/>
      <c r="D20" s="10">
        <f t="shared" si="1"/>
        <v>0</v>
      </c>
      <c r="E20" s="64"/>
      <c r="F20" s="11">
        <f t="shared" si="2"/>
        <v>0</v>
      </c>
      <c r="G20" s="113"/>
      <c r="H20" s="62"/>
      <c r="I20" s="63"/>
      <c r="J20" s="117"/>
      <c r="K20" s="144"/>
      <c r="L20" s="119"/>
      <c r="M20" s="121"/>
      <c r="N20" s="119"/>
      <c r="O20" s="66"/>
      <c r="P20" s="12">
        <f t="shared" si="0"/>
        <v>0</v>
      </c>
      <c r="Q20" s="113"/>
      <c r="R20" s="62"/>
      <c r="S20" s="63"/>
      <c r="T20" s="117"/>
      <c r="U20" s="119"/>
      <c r="V20" s="121"/>
      <c r="W20" s="119"/>
      <c r="X20" s="81"/>
    </row>
    <row r="21" spans="1:24" x14ac:dyDescent="0.3">
      <c r="A21" s="8" t="s">
        <v>32</v>
      </c>
      <c r="B21" s="61"/>
      <c r="C21" s="62"/>
      <c r="D21" s="10">
        <f t="shared" si="1"/>
        <v>0</v>
      </c>
      <c r="E21" s="64"/>
      <c r="F21" s="11">
        <f t="shared" si="2"/>
        <v>0</v>
      </c>
      <c r="G21" s="113"/>
      <c r="H21" s="62"/>
      <c r="I21" s="63"/>
      <c r="J21" s="117"/>
      <c r="K21" s="144"/>
      <c r="L21" s="119"/>
      <c r="M21" s="121"/>
      <c r="N21" s="119"/>
      <c r="O21" s="66"/>
      <c r="P21" s="12">
        <f t="shared" si="0"/>
        <v>0</v>
      </c>
      <c r="Q21" s="113"/>
      <c r="R21" s="62"/>
      <c r="S21" s="63"/>
      <c r="T21" s="117"/>
      <c r="U21" s="119"/>
      <c r="V21" s="121"/>
      <c r="W21" s="119"/>
      <c r="X21" s="81"/>
    </row>
    <row r="22" spans="1:24" x14ac:dyDescent="0.3">
      <c r="A22" s="8" t="s">
        <v>33</v>
      </c>
      <c r="B22" s="61"/>
      <c r="C22" s="62"/>
      <c r="D22" s="10">
        <f t="shared" si="1"/>
        <v>0</v>
      </c>
      <c r="E22" s="64"/>
      <c r="F22" s="11">
        <f t="shared" si="2"/>
        <v>0</v>
      </c>
      <c r="G22" s="113"/>
      <c r="H22" s="62"/>
      <c r="I22" s="63"/>
      <c r="J22" s="117"/>
      <c r="K22" s="144"/>
      <c r="L22" s="119"/>
      <c r="M22" s="121"/>
      <c r="N22" s="119"/>
      <c r="O22" s="66"/>
      <c r="P22" s="12">
        <f t="shared" si="0"/>
        <v>0</v>
      </c>
      <c r="Q22" s="113"/>
      <c r="R22" s="62"/>
      <c r="S22" s="63"/>
      <c r="T22" s="117"/>
      <c r="U22" s="119"/>
      <c r="V22" s="121"/>
      <c r="W22" s="119"/>
      <c r="X22" s="81"/>
    </row>
    <row r="23" spans="1:24" x14ac:dyDescent="0.3">
      <c r="A23" s="8" t="s">
        <v>34</v>
      </c>
      <c r="B23" s="61"/>
      <c r="C23" s="62"/>
      <c r="D23" s="10">
        <f t="shared" si="1"/>
        <v>0</v>
      </c>
      <c r="E23" s="64"/>
      <c r="F23" s="11">
        <f t="shared" si="2"/>
        <v>0</v>
      </c>
      <c r="G23" s="113"/>
      <c r="H23" s="62"/>
      <c r="I23" s="63"/>
      <c r="J23" s="117"/>
      <c r="K23" s="144"/>
      <c r="L23" s="119"/>
      <c r="M23" s="121"/>
      <c r="N23" s="119"/>
      <c r="O23" s="66"/>
      <c r="P23" s="12">
        <f t="shared" si="0"/>
        <v>0</v>
      </c>
      <c r="Q23" s="113"/>
      <c r="R23" s="62"/>
      <c r="S23" s="63"/>
      <c r="T23" s="117"/>
      <c r="U23" s="119"/>
      <c r="V23" s="121"/>
      <c r="W23" s="119"/>
      <c r="X23" s="81"/>
    </row>
    <row r="24" spans="1:24" x14ac:dyDescent="0.3">
      <c r="A24" s="8" t="s">
        <v>35</v>
      </c>
      <c r="B24" s="61"/>
      <c r="C24" s="62"/>
      <c r="D24" s="10">
        <f t="shared" si="1"/>
        <v>0</v>
      </c>
      <c r="E24" s="64"/>
      <c r="F24" s="11">
        <f t="shared" si="2"/>
        <v>0</v>
      </c>
      <c r="G24" s="113"/>
      <c r="H24" s="62"/>
      <c r="I24" s="63"/>
      <c r="J24" s="117"/>
      <c r="K24" s="144"/>
      <c r="L24" s="119"/>
      <c r="M24" s="121"/>
      <c r="N24" s="119"/>
      <c r="O24" s="66"/>
      <c r="P24" s="12">
        <f t="shared" si="0"/>
        <v>0</v>
      </c>
      <c r="Q24" s="113"/>
      <c r="R24" s="62"/>
      <c r="S24" s="63"/>
      <c r="T24" s="117"/>
      <c r="U24" s="119"/>
      <c r="V24" s="121"/>
      <c r="W24" s="119"/>
      <c r="X24" s="81"/>
    </row>
    <row r="25" spans="1:24" x14ac:dyDescent="0.3">
      <c r="A25" s="8" t="s">
        <v>36</v>
      </c>
      <c r="B25" s="61"/>
      <c r="C25" s="62"/>
      <c r="D25" s="10">
        <f t="shared" si="1"/>
        <v>0</v>
      </c>
      <c r="E25" s="64"/>
      <c r="F25" s="11">
        <f t="shared" si="2"/>
        <v>0</v>
      </c>
      <c r="G25" s="113"/>
      <c r="H25" s="62"/>
      <c r="I25" s="63"/>
      <c r="J25" s="117"/>
      <c r="K25" s="144"/>
      <c r="L25" s="119"/>
      <c r="M25" s="121"/>
      <c r="N25" s="119"/>
      <c r="O25" s="66"/>
      <c r="P25" s="12">
        <f t="shared" si="0"/>
        <v>0</v>
      </c>
      <c r="Q25" s="113"/>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4"/>
  <dimension ref="A1:X27"/>
  <sheetViews>
    <sheetView topLeftCell="A3" workbookViewId="0">
      <pane xSplit="1" ySplit="7" topLeftCell="B22"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3"/>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3"/>
      <c r="H12" s="62"/>
      <c r="I12" s="63"/>
      <c r="J12" s="117"/>
      <c r="K12" s="144"/>
      <c r="L12" s="119"/>
      <c r="M12" s="121"/>
      <c r="N12" s="119"/>
      <c r="O12" s="66"/>
      <c r="P12" s="12">
        <f t="shared" si="0"/>
        <v>0</v>
      </c>
      <c r="Q12" s="113"/>
      <c r="R12" s="62"/>
      <c r="S12" s="63"/>
      <c r="T12" s="117"/>
      <c r="U12" s="119"/>
      <c r="V12" s="121"/>
      <c r="W12" s="119"/>
      <c r="X12" s="81"/>
    </row>
    <row r="13" spans="1:24" x14ac:dyDescent="0.3">
      <c r="A13" s="8" t="s">
        <v>4</v>
      </c>
      <c r="B13" s="61"/>
      <c r="C13" s="62"/>
      <c r="D13" s="10">
        <f t="shared" si="1"/>
        <v>0</v>
      </c>
      <c r="E13" s="64"/>
      <c r="F13" s="11">
        <f t="shared" si="2"/>
        <v>0</v>
      </c>
      <c r="G13" s="113"/>
      <c r="H13" s="62"/>
      <c r="I13" s="63"/>
      <c r="J13" s="117"/>
      <c r="K13" s="144"/>
      <c r="L13" s="119"/>
      <c r="M13" s="121"/>
      <c r="N13" s="119"/>
      <c r="O13" s="66"/>
      <c r="P13" s="12">
        <f t="shared" si="0"/>
        <v>0</v>
      </c>
      <c r="Q13" s="113"/>
      <c r="R13" s="62"/>
      <c r="S13" s="63"/>
      <c r="T13" s="117"/>
      <c r="U13" s="119"/>
      <c r="V13" s="121"/>
      <c r="W13" s="119"/>
      <c r="X13" s="81"/>
    </row>
    <row r="14" spans="1:24" x14ac:dyDescent="0.3">
      <c r="A14" s="8" t="s">
        <v>5</v>
      </c>
      <c r="B14" s="61"/>
      <c r="C14" s="62"/>
      <c r="D14" s="10">
        <f t="shared" si="1"/>
        <v>0</v>
      </c>
      <c r="E14" s="64"/>
      <c r="F14" s="11">
        <f t="shared" si="2"/>
        <v>0</v>
      </c>
      <c r="G14" s="113"/>
      <c r="H14" s="62"/>
      <c r="I14" s="63"/>
      <c r="J14" s="117"/>
      <c r="K14" s="144"/>
      <c r="L14" s="119"/>
      <c r="M14" s="121"/>
      <c r="N14" s="119"/>
      <c r="O14" s="66"/>
      <c r="P14" s="12">
        <f t="shared" si="0"/>
        <v>0</v>
      </c>
      <c r="Q14" s="113"/>
      <c r="R14" s="62"/>
      <c r="S14" s="63"/>
      <c r="T14" s="117"/>
      <c r="U14" s="119"/>
      <c r="V14" s="121"/>
      <c r="W14" s="119"/>
      <c r="X14" s="81"/>
    </row>
    <row r="15" spans="1:24" x14ac:dyDescent="0.3">
      <c r="A15" s="8" t="s">
        <v>6</v>
      </c>
      <c r="B15" s="61"/>
      <c r="C15" s="62"/>
      <c r="D15" s="10">
        <f t="shared" si="1"/>
        <v>0</v>
      </c>
      <c r="E15" s="64"/>
      <c r="F15" s="11">
        <f t="shared" si="2"/>
        <v>0</v>
      </c>
      <c r="G15" s="113"/>
      <c r="H15" s="62"/>
      <c r="I15" s="63"/>
      <c r="J15" s="117"/>
      <c r="K15" s="144"/>
      <c r="L15" s="119"/>
      <c r="M15" s="121"/>
      <c r="N15" s="119"/>
      <c r="O15" s="66"/>
      <c r="P15" s="12">
        <f t="shared" si="0"/>
        <v>0</v>
      </c>
      <c r="Q15" s="113"/>
      <c r="R15" s="62"/>
      <c r="S15" s="63"/>
      <c r="T15" s="117"/>
      <c r="U15" s="119"/>
      <c r="V15" s="121"/>
      <c r="W15" s="119"/>
      <c r="X15" s="81"/>
    </row>
    <row r="16" spans="1:24" x14ac:dyDescent="0.3">
      <c r="A16" s="8" t="s">
        <v>27</v>
      </c>
      <c r="B16" s="61"/>
      <c r="C16" s="62"/>
      <c r="D16" s="10">
        <f t="shared" si="1"/>
        <v>0</v>
      </c>
      <c r="E16" s="64"/>
      <c r="F16" s="11">
        <f t="shared" si="2"/>
        <v>0</v>
      </c>
      <c r="G16" s="113"/>
      <c r="H16" s="62"/>
      <c r="I16" s="63"/>
      <c r="J16" s="117"/>
      <c r="K16" s="144"/>
      <c r="L16" s="119"/>
      <c r="M16" s="121"/>
      <c r="N16" s="119"/>
      <c r="O16" s="66"/>
      <c r="P16" s="12">
        <f t="shared" si="0"/>
        <v>0</v>
      </c>
      <c r="Q16" s="113"/>
      <c r="R16" s="62"/>
      <c r="S16" s="63"/>
      <c r="T16" s="117"/>
      <c r="U16" s="119"/>
      <c r="V16" s="121"/>
      <c r="W16" s="119"/>
      <c r="X16" s="81"/>
    </row>
    <row r="17" spans="1:24" x14ac:dyDescent="0.3">
      <c r="A17" s="8" t="s">
        <v>28</v>
      </c>
      <c r="B17" s="61"/>
      <c r="C17" s="62"/>
      <c r="D17" s="10">
        <f t="shared" si="1"/>
        <v>0</v>
      </c>
      <c r="E17" s="64"/>
      <c r="F17" s="11">
        <f t="shared" si="2"/>
        <v>0</v>
      </c>
      <c r="G17" s="113"/>
      <c r="H17" s="62"/>
      <c r="I17" s="63"/>
      <c r="J17" s="117"/>
      <c r="K17" s="144"/>
      <c r="L17" s="119"/>
      <c r="M17" s="121"/>
      <c r="N17" s="119"/>
      <c r="O17" s="66"/>
      <c r="P17" s="12">
        <f t="shared" si="0"/>
        <v>0</v>
      </c>
      <c r="Q17" s="113"/>
      <c r="R17" s="62"/>
      <c r="S17" s="63"/>
      <c r="T17" s="117"/>
      <c r="U17" s="119"/>
      <c r="V17" s="121"/>
      <c r="W17" s="119"/>
      <c r="X17" s="81"/>
    </row>
    <row r="18" spans="1:24" x14ac:dyDescent="0.3">
      <c r="A18" s="8" t="s">
        <v>29</v>
      </c>
      <c r="B18" s="61"/>
      <c r="C18" s="62"/>
      <c r="D18" s="10">
        <f t="shared" si="1"/>
        <v>0</v>
      </c>
      <c r="E18" s="64"/>
      <c r="F18" s="11">
        <f t="shared" si="2"/>
        <v>0</v>
      </c>
      <c r="G18" s="113"/>
      <c r="H18" s="62"/>
      <c r="I18" s="63"/>
      <c r="J18" s="117"/>
      <c r="K18" s="144"/>
      <c r="L18" s="119"/>
      <c r="M18" s="121"/>
      <c r="N18" s="119"/>
      <c r="O18" s="66"/>
      <c r="P18" s="12">
        <f t="shared" si="0"/>
        <v>0</v>
      </c>
      <c r="Q18" s="113"/>
      <c r="R18" s="62"/>
      <c r="S18" s="63"/>
      <c r="T18" s="117"/>
      <c r="U18" s="119"/>
      <c r="V18" s="121"/>
      <c r="W18" s="119"/>
      <c r="X18" s="81"/>
    </row>
    <row r="19" spans="1:24" x14ac:dyDescent="0.3">
      <c r="A19" s="8" t="s">
        <v>30</v>
      </c>
      <c r="B19" s="61"/>
      <c r="C19" s="62"/>
      <c r="D19" s="10">
        <f t="shared" si="1"/>
        <v>0</v>
      </c>
      <c r="E19" s="64"/>
      <c r="F19" s="11">
        <f t="shared" si="2"/>
        <v>0</v>
      </c>
      <c r="G19" s="113"/>
      <c r="H19" s="62"/>
      <c r="I19" s="63"/>
      <c r="J19" s="117"/>
      <c r="K19" s="144"/>
      <c r="L19" s="119"/>
      <c r="M19" s="121"/>
      <c r="N19" s="119"/>
      <c r="O19" s="66"/>
      <c r="P19" s="12">
        <f t="shared" si="0"/>
        <v>0</v>
      </c>
      <c r="Q19" s="113"/>
      <c r="R19" s="62"/>
      <c r="S19" s="63"/>
      <c r="T19" s="117"/>
      <c r="U19" s="119"/>
      <c r="V19" s="121"/>
      <c r="W19" s="119"/>
      <c r="X19" s="81"/>
    </row>
    <row r="20" spans="1:24" x14ac:dyDescent="0.3">
      <c r="A20" s="8" t="s">
        <v>31</v>
      </c>
      <c r="B20" s="61"/>
      <c r="C20" s="62"/>
      <c r="D20" s="10">
        <f t="shared" si="1"/>
        <v>0</v>
      </c>
      <c r="E20" s="64"/>
      <c r="F20" s="11">
        <f t="shared" si="2"/>
        <v>0</v>
      </c>
      <c r="G20" s="113"/>
      <c r="H20" s="62"/>
      <c r="I20" s="63"/>
      <c r="J20" s="117"/>
      <c r="K20" s="144"/>
      <c r="L20" s="119"/>
      <c r="M20" s="121"/>
      <c r="N20" s="119"/>
      <c r="O20" s="66"/>
      <c r="P20" s="12">
        <f t="shared" si="0"/>
        <v>0</v>
      </c>
      <c r="Q20" s="113"/>
      <c r="R20" s="62"/>
      <c r="S20" s="63"/>
      <c r="T20" s="117"/>
      <c r="U20" s="119"/>
      <c r="V20" s="121"/>
      <c r="W20" s="119"/>
      <c r="X20" s="81"/>
    </row>
    <row r="21" spans="1:24" x14ac:dyDescent="0.3">
      <c r="A21" s="8" t="s">
        <v>32</v>
      </c>
      <c r="B21" s="61"/>
      <c r="C21" s="62"/>
      <c r="D21" s="10">
        <f t="shared" si="1"/>
        <v>0</v>
      </c>
      <c r="E21" s="64"/>
      <c r="F21" s="11">
        <f t="shared" si="2"/>
        <v>0</v>
      </c>
      <c r="G21" s="113"/>
      <c r="H21" s="62"/>
      <c r="I21" s="63"/>
      <c r="J21" s="117"/>
      <c r="K21" s="144"/>
      <c r="L21" s="119"/>
      <c r="M21" s="121"/>
      <c r="N21" s="119"/>
      <c r="O21" s="66"/>
      <c r="P21" s="12">
        <f t="shared" si="0"/>
        <v>0</v>
      </c>
      <c r="Q21" s="113"/>
      <c r="R21" s="62"/>
      <c r="S21" s="63"/>
      <c r="T21" s="117"/>
      <c r="U21" s="119"/>
      <c r="V21" s="121"/>
      <c r="W21" s="119"/>
      <c r="X21" s="81"/>
    </row>
    <row r="22" spans="1:24" x14ac:dyDescent="0.3">
      <c r="A22" s="8" t="s">
        <v>33</v>
      </c>
      <c r="B22" s="61"/>
      <c r="C22" s="62"/>
      <c r="D22" s="10">
        <f t="shared" si="1"/>
        <v>0</v>
      </c>
      <c r="E22" s="64"/>
      <c r="F22" s="11">
        <f t="shared" si="2"/>
        <v>0</v>
      </c>
      <c r="G22" s="113"/>
      <c r="H22" s="62"/>
      <c r="I22" s="63"/>
      <c r="J22" s="117"/>
      <c r="K22" s="144"/>
      <c r="L22" s="119"/>
      <c r="M22" s="121"/>
      <c r="N22" s="119"/>
      <c r="O22" s="66"/>
      <c r="P22" s="12">
        <f t="shared" si="0"/>
        <v>0</v>
      </c>
      <c r="Q22" s="113"/>
      <c r="R22" s="62"/>
      <c r="S22" s="63"/>
      <c r="T22" s="117"/>
      <c r="U22" s="119"/>
      <c r="V22" s="121"/>
      <c r="W22" s="119"/>
      <c r="X22" s="81"/>
    </row>
    <row r="23" spans="1:24" x14ac:dyDescent="0.3">
      <c r="A23" s="8" t="s">
        <v>34</v>
      </c>
      <c r="B23" s="61"/>
      <c r="C23" s="62"/>
      <c r="D23" s="10">
        <f t="shared" si="1"/>
        <v>0</v>
      </c>
      <c r="E23" s="64"/>
      <c r="F23" s="11">
        <f t="shared" si="2"/>
        <v>0</v>
      </c>
      <c r="G23" s="113"/>
      <c r="H23" s="62"/>
      <c r="I23" s="63"/>
      <c r="J23" s="117"/>
      <c r="K23" s="144"/>
      <c r="L23" s="119"/>
      <c r="M23" s="121"/>
      <c r="N23" s="119"/>
      <c r="O23" s="66"/>
      <c r="P23" s="12">
        <f t="shared" si="0"/>
        <v>0</v>
      </c>
      <c r="Q23" s="113"/>
      <c r="R23" s="62"/>
      <c r="S23" s="63"/>
      <c r="T23" s="117"/>
      <c r="U23" s="119"/>
      <c r="V23" s="121"/>
      <c r="W23" s="119"/>
      <c r="X23" s="81"/>
    </row>
    <row r="24" spans="1:24" x14ac:dyDescent="0.3">
      <c r="A24" s="8" t="s">
        <v>35</v>
      </c>
      <c r="B24" s="61"/>
      <c r="C24" s="62"/>
      <c r="D24" s="10">
        <f t="shared" si="1"/>
        <v>0</v>
      </c>
      <c r="E24" s="64"/>
      <c r="F24" s="11">
        <f t="shared" si="2"/>
        <v>0</v>
      </c>
      <c r="G24" s="113"/>
      <c r="H24" s="62"/>
      <c r="I24" s="63"/>
      <c r="J24" s="117"/>
      <c r="K24" s="144"/>
      <c r="L24" s="119"/>
      <c r="M24" s="121"/>
      <c r="N24" s="119"/>
      <c r="O24" s="66"/>
      <c r="P24" s="12">
        <f t="shared" si="0"/>
        <v>0</v>
      </c>
      <c r="Q24" s="113"/>
      <c r="R24" s="62"/>
      <c r="S24" s="63"/>
      <c r="T24" s="117"/>
      <c r="U24" s="119"/>
      <c r="V24" s="121"/>
      <c r="W24" s="119"/>
      <c r="X24" s="81"/>
    </row>
    <row r="25" spans="1:24" x14ac:dyDescent="0.3">
      <c r="A25" s="8" t="s">
        <v>36</v>
      </c>
      <c r="B25" s="61"/>
      <c r="C25" s="62"/>
      <c r="D25" s="10">
        <f t="shared" si="1"/>
        <v>0</v>
      </c>
      <c r="E25" s="64"/>
      <c r="F25" s="11">
        <f t="shared" si="2"/>
        <v>0</v>
      </c>
      <c r="G25" s="113"/>
      <c r="H25" s="62"/>
      <c r="I25" s="63"/>
      <c r="J25" s="117"/>
      <c r="K25" s="144"/>
      <c r="L25" s="119"/>
      <c r="M25" s="121"/>
      <c r="N25" s="119"/>
      <c r="O25" s="66"/>
      <c r="P25" s="12">
        <f t="shared" si="0"/>
        <v>0</v>
      </c>
      <c r="Q25" s="113"/>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5">
    <tabColor theme="1"/>
    <pageSetUpPr fitToPage="1"/>
  </sheetPr>
  <dimension ref="A2:Q33"/>
  <sheetViews>
    <sheetView topLeftCell="A5" workbookViewId="0">
      <selection activeCell="A21" sqref="A21"/>
    </sheetView>
  </sheetViews>
  <sheetFormatPr defaultRowHeight="14.4" x14ac:dyDescent="0.3"/>
  <cols>
    <col min="1" max="1" width="12" bestFit="1" customWidth="1"/>
    <col min="2" max="2" width="17.33203125" style="31" bestFit="1" customWidth="1"/>
    <col min="3" max="3" width="13.33203125" style="31" bestFit="1" customWidth="1"/>
    <col min="4" max="4" width="13.33203125" bestFit="1" customWidth="1"/>
    <col min="5" max="8" width="13.33203125" style="31" bestFit="1" customWidth="1"/>
    <col min="9" max="14" width="13.33203125" bestFit="1" customWidth="1"/>
    <col min="15" max="15" width="15.44140625" customWidth="1"/>
    <col min="16" max="16" width="14" customWidth="1"/>
    <col min="17" max="17" width="12.5546875" customWidth="1"/>
  </cols>
  <sheetData>
    <row r="2" spans="1:17" s="4" customFormat="1" ht="29.25" customHeight="1" x14ac:dyDescent="0.3">
      <c r="B2" s="77" t="s">
        <v>804</v>
      </c>
      <c r="C2" s="77" t="s">
        <v>805</v>
      </c>
      <c r="D2" s="4" t="s">
        <v>806</v>
      </c>
      <c r="E2" s="77" t="s">
        <v>807</v>
      </c>
      <c r="F2" s="77" t="s">
        <v>805</v>
      </c>
      <c r="G2" s="77" t="s">
        <v>806</v>
      </c>
      <c r="H2" s="77" t="s">
        <v>808</v>
      </c>
      <c r="I2" s="77" t="s">
        <v>805</v>
      </c>
      <c r="J2" s="4" t="s">
        <v>806</v>
      </c>
      <c r="K2" s="77" t="s">
        <v>809</v>
      </c>
      <c r="L2" s="77" t="s">
        <v>805</v>
      </c>
      <c r="M2" s="4" t="s">
        <v>806</v>
      </c>
      <c r="N2" s="4" t="s">
        <v>810</v>
      </c>
      <c r="O2" s="4" t="s">
        <v>815</v>
      </c>
      <c r="P2" s="4" t="s">
        <v>830</v>
      </c>
      <c r="Q2" s="4" t="s">
        <v>831</v>
      </c>
    </row>
    <row r="3" spans="1:17" ht="15.6" x14ac:dyDescent="0.3">
      <c r="A3" t="s">
        <v>88</v>
      </c>
      <c r="B3" s="58" t="s">
        <v>37</v>
      </c>
      <c r="C3" s="58" t="s">
        <v>89</v>
      </c>
      <c r="D3" s="46" t="s">
        <v>90</v>
      </c>
      <c r="E3" s="58" t="s">
        <v>39</v>
      </c>
      <c r="F3" s="59" t="s">
        <v>91</v>
      </c>
      <c r="G3" s="59" t="s">
        <v>92</v>
      </c>
      <c r="H3" s="59" t="s">
        <v>41</v>
      </c>
      <c r="I3" s="47" t="s">
        <v>93</v>
      </c>
      <c r="J3" s="47" t="s">
        <v>94</v>
      </c>
      <c r="K3" s="47" t="s">
        <v>43</v>
      </c>
      <c r="L3" s="47" t="s">
        <v>95</v>
      </c>
      <c r="M3" s="47" t="s">
        <v>96</v>
      </c>
      <c r="N3" s="47" t="s">
        <v>45</v>
      </c>
      <c r="O3" s="83" t="s">
        <v>814</v>
      </c>
    </row>
    <row r="4" spans="1:17" x14ac:dyDescent="0.3">
      <c r="A4" t="s">
        <v>1</v>
      </c>
      <c r="B4" s="109">
        <f>ROUND(VLOOKUP('CDE Form'!$B$3,'SELPA Summary by Fiscal Year'!$A$5:$KL$55,2,FALSE),2)</f>
        <v>0</v>
      </c>
      <c r="C4" s="109" t="str">
        <f>VLOOKUP('CDE Form'!$B$3,'SELPA Summary by Fiscal Year'!$A$5:$KL$55,3,FALSE)</f>
        <v/>
      </c>
      <c r="D4" s="109">
        <f>VLOOKUP('CDE Form'!$B$3,'SELPA Summary by Fiscal Year'!$A$5:$KL$55,6,FALSE)</f>
        <v>0</v>
      </c>
      <c r="E4" s="109">
        <f>VLOOKUP('CDE Form'!$B$3,'SELPA Summary by Fiscal Year'!$A$5:$KL$55,4,FALSE)</f>
        <v>0</v>
      </c>
      <c r="F4" s="109" t="str">
        <f>VLOOKUP('CDE Form'!$B$3,'SELPA Summary by Fiscal Year'!$A$5:$KL$55,5,FALSE)</f>
        <v/>
      </c>
      <c r="G4" s="109" t="str">
        <f>IF(ISERROR(D4/N4),"",D4/N4)</f>
        <v/>
      </c>
      <c r="H4" s="109">
        <f>VLOOKUP('CDE Form'!$B$3,'SELPA Summary by Fiscal Year'!$A$5:$KL$55,7,FALSE)</f>
        <v>0</v>
      </c>
      <c r="I4" s="109" t="str">
        <f>VLOOKUP('CDE Form'!$B$3,'SELPA Summary by Fiscal Year'!$A$5:$KL$55,8,FALSE)</f>
        <v/>
      </c>
      <c r="J4" s="109">
        <f>VLOOKUP('CDE Form'!$B$3,'SELPA Summary by Fiscal Year'!$A$5:$KL$55,11,FALSE)</f>
        <v>0</v>
      </c>
      <c r="K4" s="109">
        <f>VLOOKUP('CDE Form'!$B$3,'SELPA Summary by Fiscal Year'!$A$5:$KL$55,9,FALSE)</f>
        <v>0</v>
      </c>
      <c r="L4" s="109" t="str">
        <f>VLOOKUP('CDE Form'!$B$3,'SELPA Summary by Fiscal Year'!$A$5:$KL$55,10,FALSE)</f>
        <v/>
      </c>
      <c r="M4" s="110" t="str">
        <f>IF(ISERROR(J4/N4),"",J4/N4)</f>
        <v/>
      </c>
      <c r="N4" s="109">
        <f>VLOOKUP('CDE Form'!$B$3,'SELPA Summary by Fiscal Year'!$A$5:$KL$55,12,FALSE)</f>
        <v>0</v>
      </c>
      <c r="O4" s="109">
        <f>VLOOKUP('CDE Form'!$B$3,'SELPA Summary by Fiscal Year'!$A$5:$KL$55,13,FALSE)</f>
        <v>0</v>
      </c>
      <c r="P4" s="111"/>
      <c r="Q4" s="111"/>
    </row>
    <row r="5" spans="1:17" x14ac:dyDescent="0.3">
      <c r="A5" t="s">
        <v>2</v>
      </c>
      <c r="B5" s="109">
        <f>VLOOKUP('CDE Form'!$B$3,'SELPA Summary by Fiscal Year'!$A$5:$KL$55,15,FALSE)</f>
        <v>0</v>
      </c>
      <c r="C5" s="109" t="str">
        <f>VLOOKUP('CDE Form'!$B$3,'SELPA Summary by Fiscal Year'!$A$5:$KL$55,17,FALSE)</f>
        <v/>
      </c>
      <c r="D5" s="109">
        <f>VLOOKUP('CDE Form'!$B$3,'SELPA Summary by Fiscal Year'!$A$5:$KL$55,22,FALSE)</f>
        <v>0</v>
      </c>
      <c r="E5" s="109">
        <f>VLOOKUP('CDE Form'!$B$3,'SELPA Summary by Fiscal Year'!$A$5:$KL$55,18,FALSE)</f>
        <v>0</v>
      </c>
      <c r="F5" s="109" t="str">
        <f>VLOOKUP('CDE Form'!$B$3,'SELPA Summary by Fiscal Year'!$A$5:$KL$55,21,FALSE)</f>
        <v/>
      </c>
      <c r="G5" s="109" t="str">
        <f t="shared" ref="G5" si="0">IF(ISERROR(D5/N5),"",D5/N5)</f>
        <v/>
      </c>
      <c r="H5" s="109">
        <f>VLOOKUP('CDE Form'!$B$3,'SELPA Summary by Fiscal Year'!$A$5:$KL$55,23,FALSE)</f>
        <v>0</v>
      </c>
      <c r="I5" s="111" t="str">
        <f>VLOOKUP('CDE Form'!$B$3,'SELPA Summary by Fiscal Year'!$A$5:$KL$55,25,FALSE)</f>
        <v/>
      </c>
      <c r="J5" s="109">
        <f>VLOOKUP('CDE Form'!$B$3,'SELPA Summary by Fiscal Year'!$A$5:$KL$55,29,FALSE)</f>
        <v>0</v>
      </c>
      <c r="K5" s="109">
        <f>VLOOKUP('CDE Form'!$B$3,'SELPA Summary by Fiscal Year'!$A$5:$KL$55,26,FALSE)</f>
        <v>0</v>
      </c>
      <c r="L5" s="111" t="str">
        <f>VLOOKUP('CDE Form'!$B$3,'SELPA Summary by Fiscal Year'!$A$5:$KL$55,28,FALSE)</f>
        <v/>
      </c>
      <c r="M5" s="110" t="str">
        <f t="shared" ref="M5" si="1">IF(ISERROR(J5/N5),"",J5/N5)</f>
        <v/>
      </c>
      <c r="N5" s="109">
        <f>VLOOKUP('CDE Form'!$B$3,'SELPA Summary by Fiscal Year'!$A$5:$KL$55,30,FALSE)</f>
        <v>0</v>
      </c>
      <c r="O5" s="109">
        <f>VLOOKUP('CDE Form'!$B$3,'SELPA Summary by Fiscal Year'!$A$5:$KL$55,32,FALSE)</f>
        <v>0</v>
      </c>
      <c r="P5" s="111" t="str">
        <f>A4</f>
        <v>2011-2012</v>
      </c>
      <c r="Q5" s="111" t="str">
        <f>A4</f>
        <v>2011-2012</v>
      </c>
    </row>
    <row r="6" spans="1:17" x14ac:dyDescent="0.3">
      <c r="A6" t="s">
        <v>3</v>
      </c>
      <c r="B6" s="109">
        <f>VLOOKUP('CDE Form'!$B$3,'SELPA Summary by Fiscal Year'!$A$5:$KL$55,34,FALSE)</f>
        <v>0</v>
      </c>
      <c r="C6" s="109" t="str">
        <f>VLOOKUP('CDE Form'!$B$3,'SELPA Summary by Fiscal Year'!$A$5:$KL$55,36,FALSE)</f>
        <v/>
      </c>
      <c r="D6" s="109">
        <f>VLOOKUP('CDE Form'!$B$3,'SELPA Summary by Fiscal Year'!$A$5:$KL$55,41,FALSE)</f>
        <v>0</v>
      </c>
      <c r="E6" s="109">
        <f>VLOOKUP('CDE Form'!$B$3,'SELPA Summary by Fiscal Year'!$A$5:$KL$55,37,FALSE)</f>
        <v>0</v>
      </c>
      <c r="F6" s="109" t="str">
        <f>VLOOKUP('CDE Form'!$B$3,'SELPA Summary by Fiscal Year'!$A$5:$KL$55,40,FALSE)</f>
        <v/>
      </c>
      <c r="G6" s="109" t="str">
        <f>IF(ISERROR(D6/VLOOKUP(P6,$A$4:$N$19,14,FALSE)),"",D6/VLOOKUP(P6,$A$4:$N$19,14,FALSE))</f>
        <v/>
      </c>
      <c r="H6" s="109">
        <f>VLOOKUP('CDE Form'!$B$3,'SELPA Summary by Fiscal Year'!$A$5:$KL$55,42,FALSE)</f>
        <v>0</v>
      </c>
      <c r="I6" s="111" t="str">
        <f>VLOOKUP('CDE Form'!$B$3,'SELPA Summary by Fiscal Year'!$A$5:$KL$55,44,FALSE)</f>
        <v/>
      </c>
      <c r="J6" s="109">
        <f>VLOOKUP('CDE Form'!$B$3,'SELPA Summary by Fiscal Year'!$A$5:$KL$55,48,FALSE)</f>
        <v>0</v>
      </c>
      <c r="K6" s="109">
        <f>VLOOKUP('CDE Form'!$B$3,'SELPA Summary by Fiscal Year'!$A$5:$KL$55,45,FALSE)</f>
        <v>0</v>
      </c>
      <c r="L6" s="111" t="str">
        <f>VLOOKUP('CDE Form'!$B$3,'SELPA Summary by Fiscal Year'!$A$5:$KL$55,47,FALSE)</f>
        <v/>
      </c>
      <c r="M6" s="110" t="str">
        <f t="shared" ref="M6:M19" si="2">IF(ISERROR(J6/VLOOKUP(Q6,$A$4:$N$19,14,FALSE)),"",J6/VLOOKUP(Q6,$A$4:$N$19,14,FALSE))</f>
        <v/>
      </c>
      <c r="N6" s="109">
        <f>VLOOKUP('CDE Form'!$B$3,'SELPA Summary by Fiscal Year'!$A$5:$KL$55,49,FALSE)</f>
        <v>0</v>
      </c>
      <c r="O6" s="109">
        <f>VLOOKUP('CDE Form'!$B$3,'SELPA Summary by Fiscal Year'!$A$5:$KL$55,51,FALSE)</f>
        <v>0</v>
      </c>
      <c r="P6" s="111" t="str">
        <f>IF(F5="Fail",A4,A5)</f>
        <v>2012-2013</v>
      </c>
      <c r="Q6" s="111" t="str">
        <f>IF(L5="Fail",A4,A5)</f>
        <v>2012-2013</v>
      </c>
    </row>
    <row r="7" spans="1:17" x14ac:dyDescent="0.3">
      <c r="A7" t="s">
        <v>4</v>
      </c>
      <c r="B7" s="109">
        <f>VLOOKUP('CDE Form'!$B$3,'SELPA Summary by Fiscal Year'!$A$5:$KL$55,53,FALSE)</f>
        <v>0</v>
      </c>
      <c r="C7" s="109" t="str">
        <f>VLOOKUP('CDE Form'!$B$3,'SELPA Summary by Fiscal Year'!$A$5:$KL$55,55,FALSE)</f>
        <v/>
      </c>
      <c r="D7" s="109">
        <f>VLOOKUP('CDE Form'!$B$3,'SELPA Summary by Fiscal Year'!$A$5:$KL$55,60,FALSE)</f>
        <v>0</v>
      </c>
      <c r="E7" s="109">
        <f>VLOOKUP('CDE Form'!$B$3,'SELPA Summary by Fiscal Year'!$A$5:$KL$55,56,FALSE)</f>
        <v>0</v>
      </c>
      <c r="F7" s="109" t="str">
        <f>VLOOKUP('CDE Form'!$B$3,'SELPA Summary by Fiscal Year'!$A$5:$KL$55,59,FALSE)</f>
        <v/>
      </c>
      <c r="G7" s="109" t="str">
        <f t="shared" ref="G7:G19" si="3">IF(ISERROR(D7/VLOOKUP(P7,$A$4:$N$19,14,FALSE)),"",D7/VLOOKUP(P7,$A$4:$N$19,14,FALSE))</f>
        <v/>
      </c>
      <c r="H7" s="109">
        <f>VLOOKUP('CDE Form'!$B$3,'SELPA Summary by Fiscal Year'!$A$5:$KL$55,61,FALSE)</f>
        <v>0</v>
      </c>
      <c r="I7" s="111" t="str">
        <f>VLOOKUP('CDE Form'!$B$3,'SELPA Summary by Fiscal Year'!$A$5:$KL$55,63,FALSE)</f>
        <v/>
      </c>
      <c r="J7" s="109">
        <f>VLOOKUP('CDE Form'!$B$3,'SELPA Summary by Fiscal Year'!$A$5:$KL$55,67,FALSE)</f>
        <v>0</v>
      </c>
      <c r="K7" s="109">
        <f>VLOOKUP('CDE Form'!$B$3,'SELPA Summary by Fiscal Year'!$A$5:$KL$55,64,FALSE)</f>
        <v>0</v>
      </c>
      <c r="L7" s="111" t="str">
        <f>VLOOKUP('CDE Form'!$B$3,'SELPA Summary by Fiscal Year'!$A$5:$KL$55,66,FALSE)</f>
        <v/>
      </c>
      <c r="M7" s="110" t="str">
        <f t="shared" si="2"/>
        <v/>
      </c>
      <c r="N7" s="109">
        <f>VLOOKUP('CDE Form'!$B$3,'SELPA Summary by Fiscal Year'!$A$5:$KL$55,68,FALSE)</f>
        <v>0</v>
      </c>
      <c r="O7" s="109">
        <f>VLOOKUP('CDE Form'!$B$3,'SELPA Summary by Fiscal Year'!$A$5:$KL$55,70,FALSE)</f>
        <v>0</v>
      </c>
      <c r="P7" s="111" t="str">
        <f>IF(F6="Fail",IF(F5="Fail",A4,A5),A6)</f>
        <v>2013-2014</v>
      </c>
      <c r="Q7" s="111" t="str">
        <f>IF(L6="Fail",IF(L5="Fail",A4,A5),A6)</f>
        <v>2013-2014</v>
      </c>
    </row>
    <row r="8" spans="1:17" x14ac:dyDescent="0.3">
      <c r="A8" t="s">
        <v>5</v>
      </c>
      <c r="B8" s="109">
        <f>VLOOKUP('CDE Form'!$B$3,'SELPA Summary by Fiscal Year'!$A$5:$KL$55,72,FALSE)</f>
        <v>0</v>
      </c>
      <c r="C8" s="109" t="str">
        <f>VLOOKUP('CDE Form'!$B$3,'SELPA Summary by Fiscal Year'!$A$5:$KL$55,74,FALSE)</f>
        <v/>
      </c>
      <c r="D8" s="109">
        <f>VLOOKUP('CDE Form'!$B$3,'SELPA Summary by Fiscal Year'!$A$5:$KL$55,79,FALSE)</f>
        <v>0</v>
      </c>
      <c r="E8" s="109">
        <f>VLOOKUP('CDE Form'!$B$3,'SELPA Summary by Fiscal Year'!$A$5:$KL$55,75,FALSE)</f>
        <v>0</v>
      </c>
      <c r="F8" s="109" t="str">
        <f>VLOOKUP('CDE Form'!$B$3,'SELPA Summary by Fiscal Year'!$A$5:$KL$55,78,FALSE)</f>
        <v/>
      </c>
      <c r="G8" s="109" t="str">
        <f t="shared" si="3"/>
        <v/>
      </c>
      <c r="H8" s="109">
        <f>VLOOKUP('CDE Form'!$B$3,'SELPA Summary by Fiscal Year'!$A$5:$KL$55,80,FALSE)</f>
        <v>0</v>
      </c>
      <c r="I8" s="111" t="str">
        <f>VLOOKUP('CDE Form'!$B$3,'SELPA Summary by Fiscal Year'!$A$5:$KL$55,82,FALSE)</f>
        <v/>
      </c>
      <c r="J8" s="109">
        <f>VLOOKUP('CDE Form'!$B$3,'SELPA Summary by Fiscal Year'!$A$5:$KL$55,86,FALSE)</f>
        <v>0</v>
      </c>
      <c r="K8" s="109">
        <f>VLOOKUP('CDE Form'!$B$3,'SELPA Summary by Fiscal Year'!$A$5:$KL$55,83,FALSE)</f>
        <v>0</v>
      </c>
      <c r="L8" s="111" t="str">
        <f>VLOOKUP('CDE Form'!$B$3,'SELPA Summary by Fiscal Year'!$A$5:$KL$55,85,FALSE)</f>
        <v/>
      </c>
      <c r="M8" s="110" t="str">
        <f t="shared" si="2"/>
        <v/>
      </c>
      <c r="N8" s="109">
        <f>VLOOKUP('CDE Form'!$B$3,'SELPA Summary by Fiscal Year'!$A$5:$KL$55,87,FALSE)</f>
        <v>0</v>
      </c>
      <c r="O8" s="109">
        <f>VLOOKUP('CDE Form'!$B$3,'SELPA Summary by Fiscal Year'!$A$5:$KL$55,89,FALSE)</f>
        <v>0</v>
      </c>
      <c r="P8" s="111" t="str">
        <f>IF(F7="Fail",IF(F6="Fail",IF(F5="Fail",A4,A5),A6),A7)</f>
        <v>2014-2015</v>
      </c>
      <c r="Q8" s="111" t="str">
        <f>IF(L7="Fail",IF(L6="Fail",IF(L5="Fail",A4,A5),A6),A7)</f>
        <v>2014-2015</v>
      </c>
    </row>
    <row r="9" spans="1:17" x14ac:dyDescent="0.3">
      <c r="A9" t="s">
        <v>6</v>
      </c>
      <c r="B9" s="109">
        <f>VLOOKUP('CDE Form'!$B$3,'SELPA Summary by Fiscal Year'!$A$5:$KL$55,91,FALSE)</f>
        <v>0</v>
      </c>
      <c r="C9" s="109" t="str">
        <f>VLOOKUP('CDE Form'!$B$3,'SELPA Summary by Fiscal Year'!$A$5:$KL$55,93,FALSE)</f>
        <v/>
      </c>
      <c r="D9" s="109">
        <f>VLOOKUP('CDE Form'!$B$3,'SELPA Summary by Fiscal Year'!$A$5:$KL$55,98,FALSE)</f>
        <v>0</v>
      </c>
      <c r="E9" s="109">
        <f>VLOOKUP('CDE Form'!$B$3,'SELPA Summary by Fiscal Year'!$A$5:$KL$55,94,FALSE)</f>
        <v>0</v>
      </c>
      <c r="F9" s="109" t="str">
        <f>VLOOKUP('CDE Form'!$B$3,'SELPA Summary by Fiscal Year'!$A$5:$KL$55,97,FALSE)</f>
        <v/>
      </c>
      <c r="G9" s="109" t="str">
        <f t="shared" si="3"/>
        <v/>
      </c>
      <c r="H9" s="109">
        <f>VLOOKUP('CDE Form'!$B$3,'SELPA Summary by Fiscal Year'!$A$5:$KL$55,99,FALSE)</f>
        <v>0</v>
      </c>
      <c r="I9" s="111" t="str">
        <f>VLOOKUP('CDE Form'!$B$3,'SELPA Summary by Fiscal Year'!$A$5:$KL$55,101,FALSE)</f>
        <v/>
      </c>
      <c r="J9" s="109">
        <f>VLOOKUP('CDE Form'!$B$3,'SELPA Summary by Fiscal Year'!$A$5:$KL$55,105,FALSE)</f>
        <v>0</v>
      </c>
      <c r="K9" s="109">
        <f>VLOOKUP('CDE Form'!$B$3,'SELPA Summary by Fiscal Year'!$A$5:$KL$55,102,FALSE)</f>
        <v>0</v>
      </c>
      <c r="L9" s="111" t="str">
        <f>VLOOKUP('CDE Form'!$B$3,'SELPA Summary by Fiscal Year'!$A$5:$KL$55,104,FALSE)</f>
        <v/>
      </c>
      <c r="M9" s="110" t="str">
        <f t="shared" si="2"/>
        <v/>
      </c>
      <c r="N9" s="109">
        <f>VLOOKUP('CDE Form'!$B$3,'SELPA Summary by Fiscal Year'!$A$5:$KL$55,106,FALSE)</f>
        <v>0</v>
      </c>
      <c r="O9" s="109">
        <f>VLOOKUP('CDE Form'!$B$3,'SELPA Summary by Fiscal Year'!$A$5:$KL$55,108,FALSE)</f>
        <v>0</v>
      </c>
      <c r="P9" s="111" t="str">
        <f>IF(F8="Fail",IF(F7="Fail",IF(F6="Fail",IF(F5="Fail",A4,A5),A6),A7),A8)</f>
        <v>2015-2016</v>
      </c>
      <c r="Q9" s="111" t="str">
        <f>IF(L8="Fail",IF(L7="Fail",IF(L6="Fail",IF(L5="Fail",A4,A5),A6),A7),A8)</f>
        <v>2015-2016</v>
      </c>
    </row>
    <row r="10" spans="1:17" x14ac:dyDescent="0.3">
      <c r="A10" t="s">
        <v>27</v>
      </c>
      <c r="B10" s="109">
        <f>VLOOKUP('CDE Form'!$B$3,'SELPA Summary by Fiscal Year'!$A$5:$KL$55,110,FALSE)</f>
        <v>0</v>
      </c>
      <c r="C10" s="109" t="str">
        <f>VLOOKUP('CDE Form'!$B$3,'SELPA Summary by Fiscal Year'!$A$5:$KL$55,112,FALSE)</f>
        <v/>
      </c>
      <c r="D10" s="109">
        <f>VLOOKUP('CDE Form'!$B$3,'SELPA Summary by Fiscal Year'!$A$5:$KL$55,117,FALSE)</f>
        <v>0</v>
      </c>
      <c r="E10" s="109">
        <f>VLOOKUP('CDE Form'!$B$3,'SELPA Summary by Fiscal Year'!$A$5:$KL$55,113,FALSE)</f>
        <v>0</v>
      </c>
      <c r="F10" s="109" t="str">
        <f>VLOOKUP('CDE Form'!$B$3,'SELPA Summary by Fiscal Year'!$A$5:$KL$55,116,FALSE)</f>
        <v/>
      </c>
      <c r="G10" s="109" t="str">
        <f t="shared" si="3"/>
        <v/>
      </c>
      <c r="H10" s="109">
        <f>VLOOKUP('CDE Form'!$B$3,'SELPA Summary by Fiscal Year'!$A$5:$KL$55,118,FALSE)</f>
        <v>0</v>
      </c>
      <c r="I10" s="111" t="str">
        <f>VLOOKUP('CDE Form'!$B$3,'SELPA Summary by Fiscal Year'!$A$5:$KL$55,120,FALSE)</f>
        <v/>
      </c>
      <c r="J10" s="109">
        <f>VLOOKUP('CDE Form'!$B$3,'SELPA Summary by Fiscal Year'!$A$5:$KL$55,124,FALSE)</f>
        <v>0</v>
      </c>
      <c r="K10" s="109">
        <f>VLOOKUP('CDE Form'!$B$3,'SELPA Summary by Fiscal Year'!$A$5:$KL$55,121,FALSE)</f>
        <v>0</v>
      </c>
      <c r="L10" s="111" t="str">
        <f>VLOOKUP('CDE Form'!$B$3,'SELPA Summary by Fiscal Year'!$A$5:$KL$55,123,FALSE)</f>
        <v/>
      </c>
      <c r="M10" s="110" t="str">
        <f t="shared" si="2"/>
        <v/>
      </c>
      <c r="N10" s="109">
        <f>VLOOKUP('CDE Form'!$B$3,'SELPA Summary by Fiscal Year'!$A$5:$KL$55,125,FALSE)</f>
        <v>0</v>
      </c>
      <c r="O10" s="109">
        <f>VLOOKUP('CDE Form'!$B$3,'SELPA Summary by Fiscal Year'!$A$5:$KL$55,127,FALSE)</f>
        <v>0</v>
      </c>
      <c r="P10" s="111" t="str">
        <f>IF(F9="Fail",IF(F8="Fail",IF(F7="Fail",IF(F6="Fail",IF(F5="Fail",A4,A5),A6),A7),A8),A9)</f>
        <v>2016-2017</v>
      </c>
      <c r="Q10" s="111" t="str">
        <f>IF(L9="Fail",IF(L8="Fail",IF(L7="Fail",IF(L6="Fail",IF(L5="Fail",A4,A5),A6),A7),A8),A9)</f>
        <v>2016-2017</v>
      </c>
    </row>
    <row r="11" spans="1:17" x14ac:dyDescent="0.3">
      <c r="A11" t="s">
        <v>28</v>
      </c>
      <c r="B11" s="109">
        <f>VLOOKUP('CDE Form'!$B$3,'SELPA Summary by Fiscal Year'!$A$5:$KL$55,129,FALSE)</f>
        <v>0</v>
      </c>
      <c r="C11" s="109" t="str">
        <f>VLOOKUP('CDE Form'!$B$3,'SELPA Summary by Fiscal Year'!$A$5:$KL$55,131,FALSE)</f>
        <v/>
      </c>
      <c r="D11" s="109">
        <f>VLOOKUP('CDE Form'!$B$3,'SELPA Summary by Fiscal Year'!$A$5:$KL$55,136,FALSE)</f>
        <v>0</v>
      </c>
      <c r="E11" s="109">
        <f>VLOOKUP('CDE Form'!$B$3,'SELPA Summary by Fiscal Year'!$A$5:$KL$55,132,FALSE)</f>
        <v>0</v>
      </c>
      <c r="F11" s="109" t="str">
        <f>VLOOKUP('CDE Form'!$B$3,'SELPA Summary by Fiscal Year'!$A$5:$KL$55,135,FALSE)</f>
        <v/>
      </c>
      <c r="G11" s="109" t="str">
        <f t="shared" si="3"/>
        <v/>
      </c>
      <c r="H11" s="109">
        <f>VLOOKUP('CDE Form'!$B$3,'SELPA Summary by Fiscal Year'!$A$5:$KL$55,137,FALSE)</f>
        <v>0</v>
      </c>
      <c r="I11" s="111" t="str">
        <f>VLOOKUP('CDE Form'!$B$3,'SELPA Summary by Fiscal Year'!$A$5:$KL$55,139,FALSE)</f>
        <v/>
      </c>
      <c r="J11" s="109">
        <f>VLOOKUP('CDE Form'!$B$3,'SELPA Summary by Fiscal Year'!$A$5:$KL$55,143,FALSE)</f>
        <v>0</v>
      </c>
      <c r="K11" s="109">
        <f>VLOOKUP('CDE Form'!$B$3,'SELPA Summary by Fiscal Year'!$A$5:$KL$55,140,FALSE)</f>
        <v>0</v>
      </c>
      <c r="L11" s="111" t="str">
        <f>VLOOKUP('CDE Form'!$B$3,'SELPA Summary by Fiscal Year'!$A$5:$KL$55,142,FALSE)</f>
        <v/>
      </c>
      <c r="M11" s="110" t="str">
        <f t="shared" si="2"/>
        <v/>
      </c>
      <c r="N11" s="109">
        <f>VLOOKUP('CDE Form'!$B$3,'SELPA Summary by Fiscal Year'!$A$5:$KL$55,144,FALSE)</f>
        <v>0</v>
      </c>
      <c r="O11" s="109">
        <f>VLOOKUP('CDE Form'!$B$3,'SELPA Summary by Fiscal Year'!$A$5:$KL$55,146,FALSE)</f>
        <v>0</v>
      </c>
      <c r="P11" s="111" t="str">
        <f>IF(F10="Fail",IF(F9="Fail",IF(F8="Fail",IF(F7="Fail",IF(F6="Fail",IF(F5="Fail",A4,A5),A6),A7),A8),A9),A10)</f>
        <v>2017-2018</v>
      </c>
      <c r="Q11" s="111" t="str">
        <f>IF(L10="Fail",IF(L9="Fail",IF(L8="Fail",IF(L7="Fail",IF(L6="Fail",IF(L5="Fail",A4,A5),A6),A7),A8),A9),A10)</f>
        <v>2017-2018</v>
      </c>
    </row>
    <row r="12" spans="1:17" x14ac:dyDescent="0.3">
      <c r="A12" t="s">
        <v>29</v>
      </c>
      <c r="B12" s="109">
        <f>VLOOKUP('CDE Form'!$B$3,'SELPA Summary by Fiscal Year'!$A$5:$KL$55,148,FALSE)</f>
        <v>0</v>
      </c>
      <c r="C12" s="109" t="str">
        <f>VLOOKUP('CDE Form'!$B$3,'SELPA Summary by Fiscal Year'!$A$5:$KL$55,150,FALSE)</f>
        <v/>
      </c>
      <c r="D12" s="109">
        <f>VLOOKUP('CDE Form'!$B$3,'SELPA Summary by Fiscal Year'!$A$5:$KL$55,155,FALSE)</f>
        <v>0</v>
      </c>
      <c r="E12" s="109">
        <f>VLOOKUP('CDE Form'!$B$3,'SELPA Summary by Fiscal Year'!$A$5:$KL$154,151,FALSE)</f>
        <v>0</v>
      </c>
      <c r="F12" s="109" t="str">
        <f>VLOOKUP('CDE Form'!$B$3,'SELPA Summary by Fiscal Year'!$A$5:$KL$55,154,FALSE)</f>
        <v/>
      </c>
      <c r="G12" s="109" t="str">
        <f t="shared" si="3"/>
        <v/>
      </c>
      <c r="H12" s="109">
        <f>VLOOKUP('CDE Form'!$B$3,'SELPA Summary by Fiscal Year'!$A$5:$KL$55,156,FALSE)</f>
        <v>0</v>
      </c>
      <c r="I12" s="111" t="str">
        <f>VLOOKUP('CDE Form'!$B$3,'SELPA Summary by Fiscal Year'!$A$5:$KL$55,158,FALSE)</f>
        <v/>
      </c>
      <c r="J12" s="109">
        <f>VLOOKUP('CDE Form'!$B$3,'SELPA Summary by Fiscal Year'!$A$5:$KL$55,162,FALSE)</f>
        <v>0</v>
      </c>
      <c r="K12" s="109">
        <f>VLOOKUP('CDE Form'!$B$3,'SELPA Summary by Fiscal Year'!$A$5:$KL$55,159,FALSE)</f>
        <v>0</v>
      </c>
      <c r="L12" s="111" t="str">
        <f>VLOOKUP('CDE Form'!$B$3,'SELPA Summary by Fiscal Year'!$A$5:$KL$55,161,FALSE)</f>
        <v/>
      </c>
      <c r="M12" s="110" t="str">
        <f t="shared" si="2"/>
        <v/>
      </c>
      <c r="N12" s="109">
        <f>VLOOKUP('CDE Form'!$B$3,'SELPA Summary by Fiscal Year'!$A$5:$KL$55,163,FALSE)</f>
        <v>0</v>
      </c>
      <c r="O12" s="109">
        <f>VLOOKUP('CDE Form'!$B$3,'SELPA Summary by Fiscal Year'!$A$5:$KL$55,165,FALSE)</f>
        <v>0</v>
      </c>
      <c r="P12" s="111" t="str">
        <f>IF(F11="Fail",IF(F10="Fail",IF(F9="Fail",IF(F8="Fail",IF(F7="Fail",IF(F6="Fail",IF(F5="Fail",A4,A5),A6),A7),A8),A9),A10),A11)</f>
        <v>2018-2019</v>
      </c>
      <c r="Q12" s="111" t="str">
        <f>IF(L11="Fail",IF(L10="Fail",IF(L9="Fail",IF(L8="Fail",IF(L7="Fail",IF(L6="Fail",IF(L5="Fail",A4,A5),A6),A7),A8),A9),A10),A11)</f>
        <v>2018-2019</v>
      </c>
    </row>
    <row r="13" spans="1:17" x14ac:dyDescent="0.3">
      <c r="A13" t="s">
        <v>30</v>
      </c>
      <c r="B13" s="109">
        <f>VLOOKUP('CDE Form'!$B$3,'SELPA Summary by Fiscal Year'!$A$5:$KL$55,167,FALSE)</f>
        <v>0</v>
      </c>
      <c r="C13" s="109" t="str">
        <f>VLOOKUP('CDE Form'!$B$3,'SELPA Summary by Fiscal Year'!$A$5:$KL$55,169,FALSE)</f>
        <v/>
      </c>
      <c r="D13" s="109">
        <f>VLOOKUP('CDE Form'!$B$3,'SELPA Summary by Fiscal Year'!$A$5:$KL$55,174,FALSE)</f>
        <v>0</v>
      </c>
      <c r="E13" s="109">
        <f>VLOOKUP('CDE Form'!$B$3,'SELPA Summary by Fiscal Year'!$A$5:$KL$55,170,FALSE)</f>
        <v>0</v>
      </c>
      <c r="F13" s="109" t="str">
        <f>VLOOKUP('CDE Form'!$B$3,'SELPA Summary by Fiscal Year'!$A$5:$KL$55,173,FALSE)</f>
        <v/>
      </c>
      <c r="G13" s="109" t="str">
        <f t="shared" si="3"/>
        <v/>
      </c>
      <c r="H13" s="109">
        <f>VLOOKUP('CDE Form'!$B$3,'SELPA Summary by Fiscal Year'!$A$5:$KL$55,175,FALSE)</f>
        <v>0</v>
      </c>
      <c r="I13" s="111" t="str">
        <f>VLOOKUP('CDE Form'!$B$3,'SELPA Summary by Fiscal Year'!$A$5:$KL$55,177,FALSE)</f>
        <v/>
      </c>
      <c r="J13" s="109">
        <f>VLOOKUP('CDE Form'!$B$3,'SELPA Summary by Fiscal Year'!$A$5:$KL$55,181,FALSE)</f>
        <v>0</v>
      </c>
      <c r="K13" s="109">
        <f>VLOOKUP('CDE Form'!$B$3,'SELPA Summary by Fiscal Year'!$A$5:$KL$55,178,FALSE)</f>
        <v>0</v>
      </c>
      <c r="L13" s="111" t="str">
        <f>VLOOKUP('CDE Form'!$B$3,'SELPA Summary by Fiscal Year'!$A$5:$KL$55,180,FALSE)</f>
        <v/>
      </c>
      <c r="M13" s="110" t="str">
        <f t="shared" si="2"/>
        <v/>
      </c>
      <c r="N13" s="109">
        <f>VLOOKUP('CDE Form'!$B$3,'SELPA Summary by Fiscal Year'!$A$5:$KL$55,182,FALSE)</f>
        <v>0</v>
      </c>
      <c r="O13" s="109">
        <f>VLOOKUP('CDE Form'!$B$3,'SELPA Summary by Fiscal Year'!$A$5:$KL$55,184,FALSE)</f>
        <v>0</v>
      </c>
      <c r="P13" s="111" t="str">
        <f>IF(F12="Fail",IF(F11="Fail",IF(F10="Fail",IF(F9="Fail",IF(F8="Fail",IF(F7="Fail",IF(F6="Fail",IF(F5="Fail",A4,A5),A6),A7),A8),A9),A10),A11),A12)</f>
        <v>2019-2020</v>
      </c>
      <c r="Q13" s="111" t="str">
        <f>IF(L12="Fail",IF(L11="Fail",IF(L10="Fail",IF(L9="Fail",IF(L8="Fail",IF(L7="Fail",IF(L6="Fail",IF(L5="Fail",A4,A5),A6),A7),A8),A9),A10),A11),A12)</f>
        <v>2019-2020</v>
      </c>
    </row>
    <row r="14" spans="1:17" x14ac:dyDescent="0.3">
      <c r="A14" t="s">
        <v>31</v>
      </c>
      <c r="B14" s="109">
        <f>VLOOKUP('CDE Form'!$B$3,'SELPA Summary by Fiscal Year'!$A$5:$KL$55,186,FALSE)</f>
        <v>0</v>
      </c>
      <c r="C14" s="109" t="str">
        <f>VLOOKUP('CDE Form'!$B$3,'SELPA Summary by Fiscal Year'!$A$5:$KL$55,188,FALSE)</f>
        <v/>
      </c>
      <c r="D14" s="109">
        <f>VLOOKUP('CDE Form'!$B$3,'SELPA Summary by Fiscal Year'!$A$5:$KL$55,193,FALSE)</f>
        <v>0</v>
      </c>
      <c r="E14" s="109">
        <f>VLOOKUP('CDE Form'!$B$3,'SELPA Summary by Fiscal Year'!$A$5:$KL$55,189,FALSE)</f>
        <v>0</v>
      </c>
      <c r="F14" s="109" t="str">
        <f>VLOOKUP('CDE Form'!$B$3,'SELPA Summary by Fiscal Year'!$A$5:$KL$55,192,FALSE)</f>
        <v/>
      </c>
      <c r="G14" s="109" t="str">
        <f t="shared" si="3"/>
        <v/>
      </c>
      <c r="H14" s="109">
        <f>VLOOKUP('CDE Form'!$B$3,'SELPA Summary by Fiscal Year'!$A$5:$KL$55,194,FALSE)</f>
        <v>0</v>
      </c>
      <c r="I14" s="111" t="str">
        <f>VLOOKUP('CDE Form'!$B$3,'SELPA Summary by Fiscal Year'!$A$5:$KL$55,196,FALSE)</f>
        <v/>
      </c>
      <c r="J14" s="109">
        <f>VLOOKUP('CDE Form'!$B$3,'SELPA Summary by Fiscal Year'!$A$5:$KL$55,200,FALSE)</f>
        <v>0</v>
      </c>
      <c r="K14" s="109">
        <f>VLOOKUP('CDE Form'!$B$3,'SELPA Summary by Fiscal Year'!$A$5:$KL$55,197,FALSE)</f>
        <v>0</v>
      </c>
      <c r="L14" s="111" t="str">
        <f>VLOOKUP('CDE Form'!$B$3,'SELPA Summary by Fiscal Year'!$A$5:$KL$55,199,FALSE)</f>
        <v/>
      </c>
      <c r="M14" s="110" t="str">
        <f t="shared" si="2"/>
        <v/>
      </c>
      <c r="N14" s="109">
        <f>VLOOKUP('CDE Form'!$B$3,'SELPA Summary by Fiscal Year'!$A$5:$KL$55,201,FALSE)</f>
        <v>0</v>
      </c>
      <c r="O14" s="109">
        <f>VLOOKUP('CDE Form'!$B$3,'SELPA Summary by Fiscal Year'!$A$5:$KL$55,203,FALSE)</f>
        <v>0</v>
      </c>
      <c r="P14" s="111" t="str">
        <f>IF(F13="Fail",IF(F12="Fail",IF(F11="Fail",IF(F10="Fail",IF(F9="Fail",IF(F8="Fail",IF(F7="Fail",IF(F6="Fail",IF(F5="Fail",A4,A5),A6),A7),A8),A9),A10),A11),A12),A13)</f>
        <v>2020-2021</v>
      </c>
      <c r="Q14" s="111" t="str">
        <f>IF(L13="Fail",IF(L12="Fail",IF(L11="Fail",IF(L10="Fail",IF(L9="Fail",IF(L8="Fail",IF(L7="Fail",IF(L6="Fail",IF(L5="Fail",A4,A5),A6),A7),A8),A9),A10),A11),A12),A13)</f>
        <v>2020-2021</v>
      </c>
    </row>
    <row r="15" spans="1:17" x14ac:dyDescent="0.3">
      <c r="A15" t="s">
        <v>32</v>
      </c>
      <c r="B15" s="109">
        <f>VLOOKUP('CDE Form'!$B$3,'SELPA Summary by Fiscal Year'!$A$5:$KL$55,205,FALSE)</f>
        <v>0</v>
      </c>
      <c r="C15" s="109" t="str">
        <f>VLOOKUP('CDE Form'!$B$3,'SELPA Summary by Fiscal Year'!$A$5:$KL$55,207,FALSE)</f>
        <v/>
      </c>
      <c r="D15" s="109">
        <f>VLOOKUP('CDE Form'!$B$3,'SELPA Summary by Fiscal Year'!$A$5:$KL$55,212,FALSE)</f>
        <v>0</v>
      </c>
      <c r="E15" s="109">
        <f>VLOOKUP('CDE Form'!$B$3,'SELPA Summary by Fiscal Year'!$A$5:$KL$55,208,FALSE)</f>
        <v>0</v>
      </c>
      <c r="F15" s="109" t="str">
        <f>VLOOKUP('CDE Form'!$B$3,'SELPA Summary by Fiscal Year'!$A$5:$KL$55,211,FALSE)</f>
        <v/>
      </c>
      <c r="G15" s="109" t="str">
        <f t="shared" si="3"/>
        <v/>
      </c>
      <c r="H15" s="109">
        <f>VLOOKUP('CDE Form'!$B$3,'SELPA Summary by Fiscal Year'!$A$5:$KL$55,213,FALSE)</f>
        <v>0</v>
      </c>
      <c r="I15" s="111" t="str">
        <f>VLOOKUP('CDE Form'!$B$3,'SELPA Summary by Fiscal Year'!$A$5:$KL$55,215,FALSE)</f>
        <v/>
      </c>
      <c r="J15" s="109">
        <f>VLOOKUP('CDE Form'!$B$3,'SELPA Summary by Fiscal Year'!$A$5:$KL$55,219,FALSE)</f>
        <v>0</v>
      </c>
      <c r="K15" s="109">
        <f>VLOOKUP('CDE Form'!$B$3,'SELPA Summary by Fiscal Year'!$A$5:$KL$55,216,FALSE)</f>
        <v>0</v>
      </c>
      <c r="L15" s="111" t="str">
        <f>VLOOKUP('CDE Form'!$B$3,'SELPA Summary by Fiscal Year'!$A$5:$KL$55,218,FALSE)</f>
        <v/>
      </c>
      <c r="M15" s="110" t="str">
        <f t="shared" si="2"/>
        <v/>
      </c>
      <c r="N15" s="109">
        <f>VLOOKUP('CDE Form'!$B$3,'SELPA Summary by Fiscal Year'!$A$5:$KL$55,220,FALSE)</f>
        <v>0</v>
      </c>
      <c r="O15" s="109">
        <f>VLOOKUP('CDE Form'!$B$3,'SELPA Summary by Fiscal Year'!$A$5:$KL$55,222,FALSE)</f>
        <v>0</v>
      </c>
      <c r="P15" s="111" t="str">
        <f>IF(F14="Fail",IF(F13="Fail",IF(F12="Fail",IF(F11="Fail",IF(F10="Fail",IF(F9="Fail",IF(F8="Fail",IF(F7="Fail",IF(F6="Fail",IF(F5="Fail",A4,A5),A6),A7),A8),A9),A10),A11),A12),A13),A14)</f>
        <v>2021-2022</v>
      </c>
      <c r="Q15" s="111" t="str">
        <f>IF(L14="Fail",IF(L13="Fail",IF(L12="Fail",IF(L11="Fail",IF(L10="Fail",IF(L9="Fail",IF(L8="Fail",IF(L7="Fail",IF(L6="Fail",IF(L5="Fail",A4,A5),A6),A7),A8),A9),A10),A11),A12),A13),A14)</f>
        <v>2021-2022</v>
      </c>
    </row>
    <row r="16" spans="1:17" x14ac:dyDescent="0.3">
      <c r="A16" t="s">
        <v>33</v>
      </c>
      <c r="B16" s="109">
        <f>VLOOKUP('CDE Form'!$B$3,'SELPA Summary by Fiscal Year'!$A$5:$KL$55,224,FALSE)</f>
        <v>0</v>
      </c>
      <c r="C16" s="109" t="str">
        <f>VLOOKUP('CDE Form'!$B$3,'SELPA Summary by Fiscal Year'!$A$5:$KL$55,226,FALSE)</f>
        <v/>
      </c>
      <c r="D16" s="109">
        <f>VLOOKUP('CDE Form'!$B$3,'SELPA Summary by Fiscal Year'!$A$5:$KL$55,231,FALSE)</f>
        <v>0</v>
      </c>
      <c r="E16" s="109">
        <f>VLOOKUP('CDE Form'!$B$3,'SELPA Summary by Fiscal Year'!$A$5:$KL$55,227,FALSE)</f>
        <v>0</v>
      </c>
      <c r="F16" s="109" t="str">
        <f>VLOOKUP('CDE Form'!$B$3,'SELPA Summary by Fiscal Year'!$A$5:$KL$55,230,FALSE)</f>
        <v/>
      </c>
      <c r="G16" s="109" t="str">
        <f t="shared" si="3"/>
        <v/>
      </c>
      <c r="H16" s="109">
        <f>VLOOKUP('CDE Form'!$B$3,'SELPA Summary by Fiscal Year'!$A$5:$KL$55,232,FALSE)</f>
        <v>0</v>
      </c>
      <c r="I16" s="111" t="str">
        <f>VLOOKUP('CDE Form'!$B$3,'SELPA Summary by Fiscal Year'!$A$5:$KL$55,234,FALSE)</f>
        <v/>
      </c>
      <c r="J16" s="109">
        <f>VLOOKUP('CDE Form'!$B$3,'SELPA Summary by Fiscal Year'!$A$5:$KL$55,238,FALSE)</f>
        <v>0</v>
      </c>
      <c r="K16" s="109">
        <f>VLOOKUP('CDE Form'!$B$3,'SELPA Summary by Fiscal Year'!$A$5:$KL$55,235,FALSE)</f>
        <v>0</v>
      </c>
      <c r="L16" s="111" t="str">
        <f>VLOOKUP('CDE Form'!$B$3,'SELPA Summary by Fiscal Year'!$A$5:$KL$55,237,FALSE)</f>
        <v/>
      </c>
      <c r="M16" s="110" t="str">
        <f t="shared" si="2"/>
        <v/>
      </c>
      <c r="N16" s="109">
        <f>VLOOKUP('CDE Form'!$B$3,'SELPA Summary by Fiscal Year'!$A$5:$KL$55,239,FALSE)</f>
        <v>0</v>
      </c>
      <c r="O16" s="109">
        <f>VLOOKUP('CDE Form'!$B$3,'SELPA Summary by Fiscal Year'!$A$5:$KL$55,241,FALSE)</f>
        <v>0</v>
      </c>
      <c r="P16" s="111" t="str">
        <f>IF(F15="Fail",IF(F14="Fail",IF(F13="Fail",IF(F12="Fail",IF(F11="Fail",IF(F10="Fail",IF(F9="Fail",IF(F8="Fail",IF(F7="Fail",IF(F6="Fail",IF(F5="Fail",A4,A5),A6),A7),A8),A9),A10),A11),A12),A13),A14),A15)</f>
        <v>2022-2023</v>
      </c>
      <c r="Q16" s="111" t="str">
        <f>IF(L15="Fail",IF(L14="Fail",IF(L13="Fail",IF(L12="Fail",IF(L11="Fail",IF(L10="Fail",IF(L9="Fail",IF(L8="Fail",IF(L7="Fail",IF(L6="Fail",IF(L5="Fail",A4,A5),A6),A7),A8),A9),A10),A11),A12),A13),A14),A15)</f>
        <v>2022-2023</v>
      </c>
    </row>
    <row r="17" spans="1:17" x14ac:dyDescent="0.3">
      <c r="A17" t="s">
        <v>34</v>
      </c>
      <c r="B17" s="109">
        <f>VLOOKUP('CDE Form'!$B$3,'SELPA Summary by Fiscal Year'!$A$5:$KL$55,243,FALSE)</f>
        <v>0</v>
      </c>
      <c r="C17" s="109" t="str">
        <f>VLOOKUP('CDE Form'!$B$3,'SELPA Summary by Fiscal Year'!$A$5:$KL$55,245,FALSE)</f>
        <v/>
      </c>
      <c r="D17" s="109">
        <f>VLOOKUP('CDE Form'!$B$3,'SELPA Summary by Fiscal Year'!$A$5:$KL$55,250,FALSE)</f>
        <v>0</v>
      </c>
      <c r="E17" s="109">
        <f>VLOOKUP('CDE Form'!$B$3,'SELPA Summary by Fiscal Year'!$A$5:$KL$55,246,FALSE)</f>
        <v>0</v>
      </c>
      <c r="F17" s="109" t="str">
        <f>VLOOKUP('CDE Form'!$B$3,'SELPA Summary by Fiscal Year'!$A$5:$KL$55,249,FALSE)</f>
        <v/>
      </c>
      <c r="G17" s="109" t="str">
        <f t="shared" si="3"/>
        <v/>
      </c>
      <c r="H17" s="109">
        <f>VLOOKUP('CDE Form'!$B$3,'SELPA Summary by Fiscal Year'!$A$5:$KL$55,251,FALSE)</f>
        <v>0</v>
      </c>
      <c r="I17" s="111" t="str">
        <f>VLOOKUP('CDE Form'!$B$3,'SELPA Summary by Fiscal Year'!$A$5:$KL$55,253,FALSE)</f>
        <v/>
      </c>
      <c r="J17" s="109">
        <f>VLOOKUP('CDE Form'!$B$3,'SELPA Summary by Fiscal Year'!$A$5:$KL$55,257,FALSE)</f>
        <v>0</v>
      </c>
      <c r="K17" s="109">
        <f>VLOOKUP('CDE Form'!$B$3,'SELPA Summary by Fiscal Year'!$A$5:$KL$55,254,FALSE)</f>
        <v>0</v>
      </c>
      <c r="L17" s="111" t="str">
        <f>VLOOKUP('CDE Form'!$B$3,'SELPA Summary by Fiscal Year'!$A$5:$KL$55,256,FALSE)</f>
        <v/>
      </c>
      <c r="M17" s="110" t="str">
        <f t="shared" si="2"/>
        <v/>
      </c>
      <c r="N17" s="109">
        <f>VLOOKUP('CDE Form'!$B$3,'SELPA Summary by Fiscal Year'!$A$5:$KL$55,258,FALSE)</f>
        <v>0</v>
      </c>
      <c r="O17" s="109">
        <f>VLOOKUP('CDE Form'!$B$3,'SELPA Summary by Fiscal Year'!$A$5:$KL$55,260,FALSE)</f>
        <v>0</v>
      </c>
      <c r="P17" s="111" t="str">
        <f>IF(F16="Fail",IF(F15="Fail",IF(F14="Fail",IF(F13="Fail",IF(F12="Fail",IF(F11="Fail",IF(F10="Fail",IF(F9="Fail",IF(F8="Fail",IF(F7="Fail",IF(F6="Fail",IF(F5="Fail",A4,A5),A6),A7),A8),A9),A10),A11),A12),A13),A14),A15),A16)</f>
        <v>2023-2024</v>
      </c>
      <c r="Q17" s="111" t="str">
        <f>IF(L16="Fail",IF(L15="Fail",IF(L14="Fail",IF(L13="Fail",IF(L12="Fail",IF(L11="Fail",IF(L10="Fail",IF(L9="Fail",IF(L8="Fail",IF(L7="Fail",IF(L6="Fail",IF(L5="Fail",A4,A5),A6),A7),A8),A9),A10),A11),A12),A13),A14),A15),A16)</f>
        <v>2023-2024</v>
      </c>
    </row>
    <row r="18" spans="1:17" x14ac:dyDescent="0.3">
      <c r="A18" t="s">
        <v>35</v>
      </c>
      <c r="B18" s="109">
        <f>VLOOKUP('CDE Form'!$B$3,'SELPA Summary by Fiscal Year'!$A$5:$KL$55,262,FALSE)</f>
        <v>0</v>
      </c>
      <c r="C18" s="109" t="str">
        <f>VLOOKUP('CDE Form'!$B$3,'SELPA Summary by Fiscal Year'!$A$5:$KL$55,264,FALSE)</f>
        <v/>
      </c>
      <c r="D18" s="109">
        <f>VLOOKUP('CDE Form'!$B$3,'SELPA Summary by Fiscal Year'!$A$5:$KL$55,269,FALSE)</f>
        <v>0</v>
      </c>
      <c r="E18" s="109">
        <f>VLOOKUP('CDE Form'!$B$3,'SELPA Summary by Fiscal Year'!$A$5:$KL$55,265,FALSE)</f>
        <v>0</v>
      </c>
      <c r="F18" s="109" t="str">
        <f>VLOOKUP('CDE Form'!$B$3,'SELPA Summary by Fiscal Year'!$A$5:$KL$55,268,FALSE)</f>
        <v/>
      </c>
      <c r="G18" s="109" t="str">
        <f t="shared" si="3"/>
        <v/>
      </c>
      <c r="H18" s="109">
        <f>VLOOKUP('CDE Form'!$B$3,'SELPA Summary by Fiscal Year'!$A$5:$KL$55,270,FALSE)</f>
        <v>0</v>
      </c>
      <c r="I18" s="111" t="str">
        <f>VLOOKUP('CDE Form'!$B$3,'SELPA Summary by Fiscal Year'!$A$5:$KL$55,272,FALSE)</f>
        <v/>
      </c>
      <c r="J18" s="109">
        <f>VLOOKUP('CDE Form'!$B$3,'SELPA Summary by Fiscal Year'!$A$5:$KL$55,276,FALSE)</f>
        <v>0</v>
      </c>
      <c r="K18" s="109">
        <f>VLOOKUP('CDE Form'!$B$3,'SELPA Summary by Fiscal Year'!$A$5:$KL$55,273,FALSE)</f>
        <v>0</v>
      </c>
      <c r="L18" s="111" t="str">
        <f>VLOOKUP('CDE Form'!$B$3,'SELPA Summary by Fiscal Year'!$A$5:$KL$55,275,FALSE)</f>
        <v/>
      </c>
      <c r="M18" s="110" t="str">
        <f t="shared" si="2"/>
        <v/>
      </c>
      <c r="N18" s="109">
        <f>VLOOKUP('CDE Form'!$B$3,'SELPA Summary by Fiscal Year'!$A$5:$KL$55,277,FALSE)</f>
        <v>0</v>
      </c>
      <c r="O18" s="109">
        <f>VLOOKUP('CDE Form'!$B$3,'SELPA Summary by Fiscal Year'!$A$5:$KL$55,279,FALSE)</f>
        <v>0</v>
      </c>
      <c r="P18" s="111" t="str">
        <f>IF(F17="Fail",IF(F16="Fail",IF(F15="Fail",IF(F14="Fail",IF(F13="Fail",IF(F12="Fail",IF(F11="Fail",IF(F10="Fail",IF(F9="Fail",IF(F8="Fail",IF(F7="Fail",IF(F6="Fail",IF(F5="Fail",A4,A5),A6),A7),A8),A9),A10),A11),A12),A13),A14),A15),A16),A17)</f>
        <v>2024-2025</v>
      </c>
      <c r="Q18" s="111" t="str">
        <f>IF(L17="Fail",IF(L16="Fail",IF(L15="Fail",IF(L14="Fail",IF(L13="Fail",IF(L12="Fail",IF(L11="Fail",IF(L10="Fail",IF(L9="Fail",IF(L8="Fail",IF(L7="Fail",IF(L6="Fail",IF(L5="Fail",A4,A5),A6),A7),A8),A9),A10),A11),A12),A13),A14),A15),A16),A17)</f>
        <v>2024-2025</v>
      </c>
    </row>
    <row r="19" spans="1:17" x14ac:dyDescent="0.3">
      <c r="A19" t="s">
        <v>36</v>
      </c>
      <c r="B19" s="109">
        <f>VLOOKUP('CDE Form'!$B$3,'SELPA Summary by Fiscal Year'!$A$5:$KL$55,281,FALSE)</f>
        <v>0</v>
      </c>
      <c r="C19" s="109" t="str">
        <f>VLOOKUP('CDE Form'!$B$3,'SELPA Summary by Fiscal Year'!$A$5:$KL$55,283,FALSE)</f>
        <v/>
      </c>
      <c r="D19" s="109">
        <f>VLOOKUP('CDE Form'!$B$3,'SELPA Summary by Fiscal Year'!$A$5:$KL$55,288,FALSE)</f>
        <v>0</v>
      </c>
      <c r="E19" s="109">
        <f>VLOOKUP('CDE Form'!$B$3,'SELPA Summary by Fiscal Year'!$A$5:$KL$55,284,FALSE)</f>
        <v>0</v>
      </c>
      <c r="F19" s="109" t="str">
        <f>VLOOKUP('CDE Form'!$B$3,'SELPA Summary by Fiscal Year'!$A$5:$KL$55,287,FALSE)</f>
        <v/>
      </c>
      <c r="G19" s="109" t="str">
        <f t="shared" si="3"/>
        <v/>
      </c>
      <c r="H19" s="109">
        <f>VLOOKUP('CDE Form'!$B$3,'SELPA Summary by Fiscal Year'!$A$5:$KL$55,289,FALSE)</f>
        <v>0</v>
      </c>
      <c r="I19" s="111" t="str">
        <f>VLOOKUP('CDE Form'!$B$3,'SELPA Summary by Fiscal Year'!$A$5:$KL$55,291,FALSE)</f>
        <v/>
      </c>
      <c r="J19" s="109">
        <f>VLOOKUP('CDE Form'!$B$3,'SELPA Summary by Fiscal Year'!$A$5:$KL$55,295,FALSE)</f>
        <v>0</v>
      </c>
      <c r="K19" s="109">
        <f>VLOOKUP('CDE Form'!$B$3,'SELPA Summary by Fiscal Year'!$A$5:$KL$55,292,FALSE)</f>
        <v>0</v>
      </c>
      <c r="L19" s="111" t="str">
        <f>VLOOKUP('CDE Form'!$B$3,'SELPA Summary by Fiscal Year'!$A$5:$KL$55,294,FALSE)</f>
        <v/>
      </c>
      <c r="M19" s="110" t="str">
        <f t="shared" si="2"/>
        <v/>
      </c>
      <c r="N19" s="109">
        <f>VLOOKUP('CDE Form'!$B$3,'SELPA Summary by Fiscal Year'!$A$5:$KL$55,296,FALSE)</f>
        <v>0</v>
      </c>
      <c r="O19" s="109">
        <f>VLOOKUP('CDE Form'!$B$3,'SELPA Summary by Fiscal Year'!$A$5:$KL$55,298,FALSE)</f>
        <v>0</v>
      </c>
      <c r="P19" s="111" t="str">
        <f>IF(F18="Fail",IF(F17="Fail",IF(F16="Fail",IF(F15="Fail",IF(F14="Fail",IF(F13="Fail",IF(F12="Fail",IF(F11="Fail",IF(F10="Fail",IF(F9="Fail",IF(F8="Fail",IF(F7="Fail",IF(F6="Fail",IF(F5="Fail",A4,A5),A6),A7),A8),A9),A10),A11),A12),A13),A14),A15),A16),A17),A18)</f>
        <v>2025-2026</v>
      </c>
      <c r="Q19" s="111" t="str">
        <f>IF(L18="Fail",IF(L17="Fail",IF(L16="Fail",IF(L15="Fail",IF(L14="Fail",IF(L13="Fail",IF(L12="Fail",IF(L11="Fail",IF(L10="Fail",IF(L9="Fail",IF(L8="Fail",IF(L7="Fail",IF(L6="Fail",IF(L5="Fail",A4,A5),A6),A7),A8),A9),A10),A11),A12),A13),A14),A15),A16),A17),A18)</f>
        <v>2025-2026</v>
      </c>
    </row>
    <row r="21" spans="1:17" x14ac:dyDescent="0.3">
      <c r="A21" s="146">
        <f>'CDE Form'!$A$45</f>
        <v>45411</v>
      </c>
    </row>
    <row r="33" spans="6:6" x14ac:dyDescent="0.3">
      <c r="F33" s="32"/>
    </row>
  </sheetData>
  <pageMargins left="0.7" right="0.7" top="0.75" bottom="0.75" header="0.3" footer="0.3"/>
  <pageSetup paperSize="5" scale="69" orientation="landscape" r:id="rId1"/>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6">
    <tabColor theme="1"/>
  </sheetPr>
  <dimension ref="A1:H138"/>
  <sheetViews>
    <sheetView workbookViewId="0"/>
  </sheetViews>
  <sheetFormatPr defaultColWidth="24.6640625" defaultRowHeight="14.4" x14ac:dyDescent="0.3"/>
  <cols>
    <col min="1" max="1" width="30.88671875" style="71" bestFit="1" customWidth="1"/>
    <col min="2" max="2" width="16.88671875" style="71" bestFit="1" customWidth="1"/>
    <col min="3" max="3" width="13.88671875" style="140" bestFit="1" customWidth="1"/>
    <col min="4" max="4" width="13.88671875" style="71" customWidth="1"/>
    <col min="5" max="5" width="24.6640625" style="71"/>
    <col min="6" max="6" width="39.109375" style="71" bestFit="1" customWidth="1"/>
    <col min="7" max="7" width="18.44140625" style="71" bestFit="1" customWidth="1"/>
    <col min="8" max="8" width="10.5546875" style="71" bestFit="1" customWidth="1"/>
    <col min="9" max="16384" width="24.6640625" style="71"/>
  </cols>
  <sheetData>
    <row r="1" spans="1:8" x14ac:dyDescent="0.3">
      <c r="B1" s="67" t="s">
        <v>98</v>
      </c>
      <c r="C1" s="128" t="s">
        <v>99</v>
      </c>
      <c r="D1" s="67" t="s">
        <v>849</v>
      </c>
      <c r="E1" s="67" t="s">
        <v>100</v>
      </c>
      <c r="F1" s="67" t="s">
        <v>101</v>
      </c>
      <c r="G1" s="67" t="s">
        <v>102</v>
      </c>
      <c r="H1" s="67" t="s">
        <v>103</v>
      </c>
    </row>
    <row r="2" spans="1:8" x14ac:dyDescent="0.3">
      <c r="A2" s="71" t="str">
        <f t="shared" ref="A2:A28" si="0">CONCATENATE(MID(D2,1,2)," ",C2," ",E2)</f>
        <v>CS 0111 Mid-Alameda County</v>
      </c>
      <c r="B2" s="68" t="s">
        <v>104</v>
      </c>
      <c r="C2" s="129" t="s">
        <v>105</v>
      </c>
      <c r="D2" s="72" t="s">
        <v>674</v>
      </c>
      <c r="E2" s="70" t="s">
        <v>106</v>
      </c>
      <c r="F2" s="68" t="s">
        <v>107</v>
      </c>
      <c r="G2" s="68" t="s">
        <v>108</v>
      </c>
      <c r="H2" s="69">
        <v>94546</v>
      </c>
    </row>
    <row r="3" spans="1:8" x14ac:dyDescent="0.3">
      <c r="A3" s="71" t="str">
        <f t="shared" si="0"/>
        <v>CR 0112 North Region</v>
      </c>
      <c r="B3" s="68" t="s">
        <v>104</v>
      </c>
      <c r="C3" s="129" t="s">
        <v>109</v>
      </c>
      <c r="D3" s="72" t="s">
        <v>675</v>
      </c>
      <c r="E3" s="70" t="s">
        <v>110</v>
      </c>
      <c r="F3" s="68" t="s">
        <v>111</v>
      </c>
      <c r="G3" s="68" t="s">
        <v>112</v>
      </c>
      <c r="H3" s="69">
        <v>94706</v>
      </c>
    </row>
    <row r="4" spans="1:8" x14ac:dyDescent="0.3">
      <c r="A4" s="71" t="str">
        <f t="shared" si="0"/>
        <v>CL 0113 Oakland Unified</v>
      </c>
      <c r="B4" s="68" t="s">
        <v>104</v>
      </c>
      <c r="C4" s="129" t="s">
        <v>113</v>
      </c>
      <c r="D4" s="72" t="s">
        <v>676</v>
      </c>
      <c r="E4" s="70" t="s">
        <v>114</v>
      </c>
      <c r="F4" s="68" t="s">
        <v>115</v>
      </c>
      <c r="G4" s="68" t="s">
        <v>116</v>
      </c>
      <c r="H4" s="69" t="s">
        <v>117</v>
      </c>
    </row>
    <row r="5" spans="1:8" x14ac:dyDescent="0.3">
      <c r="A5" s="71" t="str">
        <f t="shared" si="0"/>
        <v>CU 0114 Tri-Valley</v>
      </c>
      <c r="B5" s="68" t="s">
        <v>104</v>
      </c>
      <c r="C5" s="129" t="s">
        <v>118</v>
      </c>
      <c r="D5" s="72" t="s">
        <v>677</v>
      </c>
      <c r="E5" s="70" t="s">
        <v>119</v>
      </c>
      <c r="F5" s="68" t="s">
        <v>120</v>
      </c>
      <c r="G5" s="68" t="s">
        <v>121</v>
      </c>
      <c r="H5" s="69" t="s">
        <v>122</v>
      </c>
    </row>
    <row r="6" spans="1:8" x14ac:dyDescent="0.3">
      <c r="A6" s="71" t="str">
        <f t="shared" si="0"/>
        <v>CT 0115 Mission Valley</v>
      </c>
      <c r="B6" s="68" t="s">
        <v>104</v>
      </c>
      <c r="C6" s="129" t="s">
        <v>123</v>
      </c>
      <c r="D6" s="72" t="s">
        <v>678</v>
      </c>
      <c r="E6" s="70" t="s">
        <v>124</v>
      </c>
      <c r="F6" s="68" t="s">
        <v>125</v>
      </c>
      <c r="G6" s="68" t="s">
        <v>126</v>
      </c>
      <c r="H6" s="69">
        <v>94538</v>
      </c>
    </row>
    <row r="7" spans="1:8" x14ac:dyDescent="0.3">
      <c r="A7" s="71" t="str">
        <f t="shared" si="0"/>
        <v>MD 0300 Amador County</v>
      </c>
      <c r="B7" s="68" t="s">
        <v>127</v>
      </c>
      <c r="C7" s="129" t="s">
        <v>128</v>
      </c>
      <c r="D7" s="72" t="s">
        <v>679</v>
      </c>
      <c r="E7" s="68" t="s">
        <v>129</v>
      </c>
      <c r="F7" s="68" t="s">
        <v>130</v>
      </c>
      <c r="G7" s="68" t="s">
        <v>131</v>
      </c>
      <c r="H7" s="69">
        <v>95642</v>
      </c>
    </row>
    <row r="8" spans="1:8" x14ac:dyDescent="0.3">
      <c r="A8" s="71" t="str">
        <f t="shared" si="0"/>
        <v>CE 0400 Butte County</v>
      </c>
      <c r="B8" s="68" t="s">
        <v>132</v>
      </c>
      <c r="C8" s="129" t="s">
        <v>133</v>
      </c>
      <c r="D8" s="72" t="s">
        <v>680</v>
      </c>
      <c r="E8" s="70" t="s">
        <v>134</v>
      </c>
      <c r="F8" s="68" t="s">
        <v>135</v>
      </c>
      <c r="G8" s="68" t="s">
        <v>136</v>
      </c>
      <c r="H8" s="69">
        <v>95965</v>
      </c>
    </row>
    <row r="9" spans="1:8" x14ac:dyDescent="0.3">
      <c r="A9" s="71" t="str">
        <f t="shared" si="0"/>
        <v>CV 0500 Calaveras County</v>
      </c>
      <c r="B9" s="68" t="s">
        <v>137</v>
      </c>
      <c r="C9" s="129" t="s">
        <v>138</v>
      </c>
      <c r="D9" s="72" t="s">
        <v>681</v>
      </c>
      <c r="E9" s="70" t="s">
        <v>139</v>
      </c>
      <c r="F9" s="70" t="s">
        <v>140</v>
      </c>
      <c r="G9" s="70" t="s">
        <v>141</v>
      </c>
      <c r="H9" s="69">
        <v>95221</v>
      </c>
    </row>
    <row r="10" spans="1:8" x14ac:dyDescent="0.3">
      <c r="A10" s="71" t="str">
        <f t="shared" si="0"/>
        <v>AD 0600 Colusa County</v>
      </c>
      <c r="B10" s="68" t="s">
        <v>142</v>
      </c>
      <c r="C10" s="129" t="s">
        <v>143</v>
      </c>
      <c r="D10" s="72" t="s">
        <v>682</v>
      </c>
      <c r="E10" s="70" t="s">
        <v>144</v>
      </c>
      <c r="F10" s="68" t="s">
        <v>145</v>
      </c>
      <c r="G10" s="68" t="s">
        <v>146</v>
      </c>
      <c r="H10" s="69" t="s">
        <v>147</v>
      </c>
    </row>
    <row r="11" spans="1:8" x14ac:dyDescent="0.3">
      <c r="A11" s="71" t="str">
        <f t="shared" si="0"/>
        <v>AY 0701 Contra Costa</v>
      </c>
      <c r="B11" s="68" t="s">
        <v>148</v>
      </c>
      <c r="C11" s="129" t="s">
        <v>149</v>
      </c>
      <c r="D11" s="72" t="s">
        <v>683</v>
      </c>
      <c r="E11" s="70" t="s">
        <v>148</v>
      </c>
      <c r="F11" s="68" t="s">
        <v>150</v>
      </c>
      <c r="G11" s="68" t="s">
        <v>151</v>
      </c>
      <c r="H11" s="69">
        <v>94520</v>
      </c>
    </row>
    <row r="12" spans="1:8" x14ac:dyDescent="0.3">
      <c r="A12" s="71" t="str">
        <f t="shared" si="0"/>
        <v>BA 0711 Mt. Diablo Unified</v>
      </c>
      <c r="B12" s="68" t="s">
        <v>148</v>
      </c>
      <c r="C12" s="129" t="s">
        <v>152</v>
      </c>
      <c r="D12" s="72" t="s">
        <v>684</v>
      </c>
      <c r="E12" s="70" t="s">
        <v>153</v>
      </c>
      <c r="F12" s="68" t="s">
        <v>154</v>
      </c>
      <c r="G12" s="68" t="s">
        <v>151</v>
      </c>
      <c r="H12" s="69" t="s">
        <v>155</v>
      </c>
    </row>
    <row r="13" spans="1:8" x14ac:dyDescent="0.3">
      <c r="A13" s="71" t="str">
        <f t="shared" si="0"/>
        <v>AZ 0712 West Contra Costa Unified</v>
      </c>
      <c r="B13" s="68" t="s">
        <v>148</v>
      </c>
      <c r="C13" s="129" t="s">
        <v>156</v>
      </c>
      <c r="D13" s="72" t="s">
        <v>685</v>
      </c>
      <c r="E13" s="70" t="s">
        <v>157</v>
      </c>
      <c r="F13" s="68" t="s">
        <v>158</v>
      </c>
      <c r="G13" s="68" t="s">
        <v>159</v>
      </c>
      <c r="H13" s="69">
        <v>94806</v>
      </c>
    </row>
    <row r="14" spans="1:8" x14ac:dyDescent="0.3">
      <c r="A14" s="71" t="str">
        <f t="shared" si="0"/>
        <v>SR 0713 San Ramon Valley Unified</v>
      </c>
      <c r="B14" s="68" t="s">
        <v>148</v>
      </c>
      <c r="C14" s="129" t="s">
        <v>160</v>
      </c>
      <c r="D14" s="72" t="s">
        <v>686</v>
      </c>
      <c r="E14" s="70" t="s">
        <v>161</v>
      </c>
      <c r="F14" s="68" t="s">
        <v>162</v>
      </c>
      <c r="G14" s="68" t="s">
        <v>163</v>
      </c>
      <c r="H14" s="69">
        <v>94526</v>
      </c>
    </row>
    <row r="15" spans="1:8" x14ac:dyDescent="0.3">
      <c r="A15" s="71" t="str">
        <f t="shared" si="0"/>
        <v>BU 0901 El Dorado County</v>
      </c>
      <c r="B15" s="68" t="s">
        <v>164</v>
      </c>
      <c r="C15" s="129" t="s">
        <v>165</v>
      </c>
      <c r="D15" s="72" t="s">
        <v>687</v>
      </c>
      <c r="E15" s="70" t="s">
        <v>166</v>
      </c>
      <c r="F15" s="68" t="s">
        <v>167</v>
      </c>
      <c r="G15" s="68" t="s">
        <v>168</v>
      </c>
      <c r="H15" s="69" t="s">
        <v>169</v>
      </c>
    </row>
    <row r="16" spans="1:8" x14ac:dyDescent="0.3">
      <c r="A16" s="71" t="str">
        <f t="shared" si="0"/>
        <v>CP 0911 Tahoe-Alpine</v>
      </c>
      <c r="B16" s="68" t="s">
        <v>164</v>
      </c>
      <c r="C16" s="129" t="s">
        <v>170</v>
      </c>
      <c r="D16" s="72" t="s">
        <v>688</v>
      </c>
      <c r="E16" s="70" t="s">
        <v>171</v>
      </c>
      <c r="F16" s="68" t="s">
        <v>172</v>
      </c>
      <c r="G16" s="68" t="s">
        <v>173</v>
      </c>
      <c r="H16" s="69" t="s">
        <v>174</v>
      </c>
    </row>
    <row r="17" spans="1:8" x14ac:dyDescent="0.3">
      <c r="A17" s="71" t="str">
        <f t="shared" si="0"/>
        <v>EL 0951 El Dorado County Charter</v>
      </c>
      <c r="B17" s="68" t="s">
        <v>164</v>
      </c>
      <c r="C17" s="129" t="s">
        <v>175</v>
      </c>
      <c r="D17" s="72" t="s">
        <v>689</v>
      </c>
      <c r="E17" s="70" t="s">
        <v>176</v>
      </c>
      <c r="F17" s="68" t="s">
        <v>167</v>
      </c>
      <c r="G17" s="68" t="s">
        <v>168</v>
      </c>
      <c r="H17" s="69" t="s">
        <v>169</v>
      </c>
    </row>
    <row r="18" spans="1:8" x14ac:dyDescent="0.3">
      <c r="A18" s="71" t="str">
        <f t="shared" si="0"/>
        <v>BE 1001 Fresno County</v>
      </c>
      <c r="B18" s="68" t="s">
        <v>177</v>
      </c>
      <c r="C18" s="130" t="s">
        <v>561</v>
      </c>
      <c r="D18" s="72" t="s">
        <v>690</v>
      </c>
      <c r="E18" s="70" t="s">
        <v>178</v>
      </c>
      <c r="F18" s="68" t="s">
        <v>179</v>
      </c>
      <c r="G18" s="68" t="s">
        <v>177</v>
      </c>
      <c r="H18" s="69" t="s">
        <v>180</v>
      </c>
    </row>
    <row r="19" spans="1:8" x14ac:dyDescent="0.3">
      <c r="A19" s="71" t="str">
        <f t="shared" si="0"/>
        <v>BQ 1011 Fresno Unified</v>
      </c>
      <c r="B19" s="68" t="s">
        <v>177</v>
      </c>
      <c r="C19" s="130" t="s">
        <v>562</v>
      </c>
      <c r="D19" s="72" t="s">
        <v>691</v>
      </c>
      <c r="E19" s="70" t="s">
        <v>181</v>
      </c>
      <c r="F19" s="68" t="s">
        <v>182</v>
      </c>
      <c r="G19" s="68" t="s">
        <v>177</v>
      </c>
      <c r="H19" s="69">
        <v>93721</v>
      </c>
    </row>
    <row r="20" spans="1:8" x14ac:dyDescent="0.3">
      <c r="A20" s="71" t="str">
        <f t="shared" si="0"/>
        <v>FB 1012 Clovis Unified</v>
      </c>
      <c r="B20" s="68" t="s">
        <v>177</v>
      </c>
      <c r="C20" s="130" t="s">
        <v>563</v>
      </c>
      <c r="D20" s="72" t="s">
        <v>692</v>
      </c>
      <c r="E20" s="70" t="s">
        <v>183</v>
      </c>
      <c r="F20" s="68" t="s">
        <v>184</v>
      </c>
      <c r="G20" s="68" t="s">
        <v>185</v>
      </c>
      <c r="H20" s="69" t="s">
        <v>186</v>
      </c>
    </row>
    <row r="21" spans="1:8" x14ac:dyDescent="0.3">
      <c r="A21" s="71" t="str">
        <f t="shared" si="0"/>
        <v>CI 1100 Glenn County</v>
      </c>
      <c r="B21" s="68" t="s">
        <v>187</v>
      </c>
      <c r="C21" s="130" t="s">
        <v>564</v>
      </c>
      <c r="D21" s="72" t="s">
        <v>693</v>
      </c>
      <c r="E21" s="70" t="s">
        <v>188</v>
      </c>
      <c r="F21" s="68" t="s">
        <v>189</v>
      </c>
      <c r="G21" s="68" t="s">
        <v>190</v>
      </c>
      <c r="H21" s="69">
        <v>95988</v>
      </c>
    </row>
    <row r="22" spans="1:8" x14ac:dyDescent="0.3">
      <c r="A22" s="71" t="str">
        <f t="shared" si="0"/>
        <v>UU 1200 Humboldt-Del Norte</v>
      </c>
      <c r="B22" s="68" t="s">
        <v>191</v>
      </c>
      <c r="C22" s="130" t="s">
        <v>565</v>
      </c>
      <c r="D22" s="72" t="s">
        <v>694</v>
      </c>
      <c r="E22" s="70" t="s">
        <v>192</v>
      </c>
      <c r="F22" s="68" t="s">
        <v>193</v>
      </c>
      <c r="G22" s="68" t="s">
        <v>194</v>
      </c>
      <c r="H22" s="69">
        <v>95501</v>
      </c>
    </row>
    <row r="23" spans="1:8" x14ac:dyDescent="0.3">
      <c r="A23" s="71" t="str">
        <f t="shared" si="0"/>
        <v>BZ 1300 Imperial County</v>
      </c>
      <c r="B23" s="68" t="s">
        <v>195</v>
      </c>
      <c r="C23" s="130" t="s">
        <v>566</v>
      </c>
      <c r="D23" s="72" t="s">
        <v>695</v>
      </c>
      <c r="E23" s="70" t="s">
        <v>196</v>
      </c>
      <c r="F23" s="68" t="s">
        <v>197</v>
      </c>
      <c r="G23" s="68" t="s">
        <v>198</v>
      </c>
      <c r="H23" s="69">
        <v>92243</v>
      </c>
    </row>
    <row r="24" spans="1:8" x14ac:dyDescent="0.3">
      <c r="A24" s="71" t="str">
        <f t="shared" si="0"/>
        <v>BF 1400 Inyo County</v>
      </c>
      <c r="B24" s="68" t="s">
        <v>199</v>
      </c>
      <c r="C24" s="130" t="s">
        <v>567</v>
      </c>
      <c r="D24" s="72" t="s">
        <v>696</v>
      </c>
      <c r="E24" s="70" t="s">
        <v>200</v>
      </c>
      <c r="F24" s="68" t="s">
        <v>201</v>
      </c>
      <c r="G24" s="68" t="s">
        <v>202</v>
      </c>
      <c r="H24" s="69">
        <v>93514</v>
      </c>
    </row>
    <row r="25" spans="1:8" x14ac:dyDescent="0.3">
      <c r="A25" s="71" t="str">
        <f t="shared" si="0"/>
        <v>AM 1501 Kern County Consortium</v>
      </c>
      <c r="B25" s="68" t="s">
        <v>203</v>
      </c>
      <c r="C25" s="130" t="s">
        <v>568</v>
      </c>
      <c r="D25" s="72" t="s">
        <v>697</v>
      </c>
      <c r="E25" s="70" t="s">
        <v>204</v>
      </c>
      <c r="F25" s="68" t="s">
        <v>205</v>
      </c>
      <c r="G25" s="68" t="s">
        <v>206</v>
      </c>
      <c r="H25" s="69" t="s">
        <v>207</v>
      </c>
    </row>
    <row r="26" spans="1:8" x14ac:dyDescent="0.3">
      <c r="A26" s="71" t="str">
        <f t="shared" si="0"/>
        <v>BB 1511 Bakersfield City</v>
      </c>
      <c r="B26" s="68" t="s">
        <v>203</v>
      </c>
      <c r="C26" s="130" t="s">
        <v>569</v>
      </c>
      <c r="D26" s="72" t="s">
        <v>698</v>
      </c>
      <c r="E26" s="70" t="s">
        <v>208</v>
      </c>
      <c r="F26" s="68" t="s">
        <v>209</v>
      </c>
      <c r="G26" s="68" t="s">
        <v>206</v>
      </c>
      <c r="H26" s="69" t="s">
        <v>210</v>
      </c>
    </row>
    <row r="27" spans="1:8" x14ac:dyDescent="0.3">
      <c r="A27" s="71" t="str">
        <f t="shared" si="0"/>
        <v>AF 1512 Kern High</v>
      </c>
      <c r="B27" s="68" t="s">
        <v>203</v>
      </c>
      <c r="C27" s="130" t="s">
        <v>570</v>
      </c>
      <c r="D27" s="72" t="s">
        <v>699</v>
      </c>
      <c r="E27" s="70" t="s">
        <v>211</v>
      </c>
      <c r="F27" s="68" t="s">
        <v>212</v>
      </c>
      <c r="G27" s="68" t="s">
        <v>206</v>
      </c>
      <c r="H27" s="69">
        <v>93309</v>
      </c>
    </row>
    <row r="28" spans="1:8" x14ac:dyDescent="0.3">
      <c r="A28" s="71" t="str">
        <f t="shared" si="0"/>
        <v>SI 1513 Sierra Sands</v>
      </c>
      <c r="B28" s="68" t="s">
        <v>203</v>
      </c>
      <c r="C28" s="130" t="s">
        <v>571</v>
      </c>
      <c r="D28" s="72" t="s">
        <v>700</v>
      </c>
      <c r="E28" s="70" t="s">
        <v>213</v>
      </c>
      <c r="F28" s="68" t="s">
        <v>214</v>
      </c>
      <c r="G28" s="68" t="s">
        <v>215</v>
      </c>
      <c r="H28" s="69" t="s">
        <v>216</v>
      </c>
    </row>
    <row r="29" spans="1:8" x14ac:dyDescent="0.3">
      <c r="A29" s="131" t="s">
        <v>853</v>
      </c>
      <c r="B29" s="68" t="s">
        <v>203</v>
      </c>
      <c r="C29" s="132">
        <v>1514</v>
      </c>
      <c r="D29" s="72"/>
      <c r="E29" s="70" t="s">
        <v>854</v>
      </c>
      <c r="F29" s="68"/>
      <c r="G29" s="68"/>
      <c r="H29" s="69"/>
    </row>
    <row r="30" spans="1:8" x14ac:dyDescent="0.3">
      <c r="A30" s="71" t="str">
        <f t="shared" ref="A30:A50" si="1">CONCATENATE(MID(D30,1,2)," ",C30," ",E30)</f>
        <v>AC 1600 Kings County</v>
      </c>
      <c r="B30" s="68" t="s">
        <v>217</v>
      </c>
      <c r="C30" s="130" t="s">
        <v>572</v>
      </c>
      <c r="D30" s="72" t="s">
        <v>701</v>
      </c>
      <c r="E30" s="70" t="s">
        <v>218</v>
      </c>
      <c r="F30" s="68" t="s">
        <v>219</v>
      </c>
      <c r="G30" s="68" t="s">
        <v>220</v>
      </c>
      <c r="H30" s="69">
        <v>93230</v>
      </c>
    </row>
    <row r="31" spans="1:8" x14ac:dyDescent="0.3">
      <c r="A31" s="71" t="str">
        <f t="shared" si="1"/>
        <v>CC 1700 Lake County</v>
      </c>
      <c r="B31" s="68" t="s">
        <v>221</v>
      </c>
      <c r="C31" s="130" t="s">
        <v>573</v>
      </c>
      <c r="D31" s="72" t="s">
        <v>702</v>
      </c>
      <c r="E31" s="70" t="s">
        <v>222</v>
      </c>
      <c r="F31" s="68" t="s">
        <v>223</v>
      </c>
      <c r="G31" s="68" t="s">
        <v>224</v>
      </c>
      <c r="H31" s="69">
        <v>95453</v>
      </c>
    </row>
    <row r="32" spans="1:8" x14ac:dyDescent="0.3">
      <c r="A32" s="71" t="str">
        <f t="shared" si="1"/>
        <v>AL 1800 Lassen County</v>
      </c>
      <c r="B32" s="68" t="s">
        <v>225</v>
      </c>
      <c r="C32" s="130" t="s">
        <v>574</v>
      </c>
      <c r="D32" s="72" t="s">
        <v>703</v>
      </c>
      <c r="E32" s="70" t="s">
        <v>226</v>
      </c>
      <c r="F32" s="68" t="s">
        <v>227</v>
      </c>
      <c r="G32" s="68" t="s">
        <v>228</v>
      </c>
      <c r="H32" s="69">
        <v>96130</v>
      </c>
    </row>
    <row r="33" spans="1:8" x14ac:dyDescent="0.3">
      <c r="A33" s="71" t="str">
        <f t="shared" si="1"/>
        <v>DP 1901 LA County Court Schools</v>
      </c>
      <c r="B33" s="68" t="s">
        <v>229</v>
      </c>
      <c r="C33" s="130" t="s">
        <v>575</v>
      </c>
      <c r="D33" s="72" t="s">
        <v>704</v>
      </c>
      <c r="E33" s="70" t="s">
        <v>230</v>
      </c>
      <c r="F33" s="68" t="s">
        <v>231</v>
      </c>
      <c r="G33" s="68" t="s">
        <v>232</v>
      </c>
      <c r="H33" s="69">
        <v>90242</v>
      </c>
    </row>
    <row r="34" spans="1:8" x14ac:dyDescent="0.3">
      <c r="A34" s="71" t="str">
        <f t="shared" si="1"/>
        <v>DM 1902 Downey-Montebello</v>
      </c>
      <c r="B34" s="68" t="s">
        <v>229</v>
      </c>
      <c r="C34" s="130" t="s">
        <v>576</v>
      </c>
      <c r="D34" s="72" t="s">
        <v>705</v>
      </c>
      <c r="E34" s="70" t="s">
        <v>233</v>
      </c>
      <c r="F34" s="70" t="s">
        <v>234</v>
      </c>
      <c r="G34" s="70" t="s">
        <v>235</v>
      </c>
      <c r="H34" s="69">
        <v>90706</v>
      </c>
    </row>
    <row r="35" spans="1:8" x14ac:dyDescent="0.3">
      <c r="A35" s="71" t="str">
        <f t="shared" si="1"/>
        <v>DX 1903 East San Gabriel Valley</v>
      </c>
      <c r="B35" s="68" t="s">
        <v>229</v>
      </c>
      <c r="C35" s="130" t="s">
        <v>577</v>
      </c>
      <c r="D35" s="72" t="s">
        <v>706</v>
      </c>
      <c r="E35" s="70" t="s">
        <v>236</v>
      </c>
      <c r="F35" s="68" t="s">
        <v>237</v>
      </c>
      <c r="G35" s="68" t="s">
        <v>238</v>
      </c>
      <c r="H35" s="69" t="s">
        <v>239</v>
      </c>
    </row>
    <row r="36" spans="1:8" x14ac:dyDescent="0.3">
      <c r="A36" s="71" t="str">
        <f t="shared" si="1"/>
        <v>DC 1904 Mid-Cities</v>
      </c>
      <c r="B36" s="68" t="s">
        <v>229</v>
      </c>
      <c r="C36" s="130" t="s">
        <v>578</v>
      </c>
      <c r="D36" s="72" t="s">
        <v>707</v>
      </c>
      <c r="E36" s="70" t="s">
        <v>240</v>
      </c>
      <c r="F36" s="68" t="s">
        <v>234</v>
      </c>
      <c r="G36" s="68" t="s">
        <v>235</v>
      </c>
      <c r="H36" s="69">
        <v>90706</v>
      </c>
    </row>
    <row r="37" spans="1:8" x14ac:dyDescent="0.3">
      <c r="A37" s="71" t="str">
        <f t="shared" si="1"/>
        <v>DF 1906 Santa Clarita Valley</v>
      </c>
      <c r="B37" s="68" t="s">
        <v>229</v>
      </c>
      <c r="C37" s="130" t="s">
        <v>579</v>
      </c>
      <c r="D37" s="72" t="s">
        <v>708</v>
      </c>
      <c r="E37" s="70" t="s">
        <v>241</v>
      </c>
      <c r="F37" s="68" t="s">
        <v>242</v>
      </c>
      <c r="G37" s="68" t="s">
        <v>243</v>
      </c>
      <c r="H37" s="69">
        <v>91355</v>
      </c>
    </row>
    <row r="38" spans="1:8" x14ac:dyDescent="0.3">
      <c r="A38" s="71" t="str">
        <f t="shared" si="1"/>
        <v>DG 1907 Southwest Serv Area</v>
      </c>
      <c r="B38" s="68" t="s">
        <v>229</v>
      </c>
      <c r="C38" s="130" t="s">
        <v>580</v>
      </c>
      <c r="D38" s="72" t="s">
        <v>709</v>
      </c>
      <c r="E38" s="70" t="s">
        <v>244</v>
      </c>
      <c r="F38" s="68" t="s">
        <v>245</v>
      </c>
      <c r="G38" s="68" t="s">
        <v>246</v>
      </c>
      <c r="H38" s="69">
        <v>90277</v>
      </c>
    </row>
    <row r="39" spans="1:8" x14ac:dyDescent="0.3">
      <c r="A39" s="71" t="str">
        <f t="shared" si="1"/>
        <v>DY 1908 West San Gabriel Valley</v>
      </c>
      <c r="B39" s="68" t="s">
        <v>229</v>
      </c>
      <c r="C39" s="130" t="s">
        <v>581</v>
      </c>
      <c r="D39" s="72" t="s">
        <v>710</v>
      </c>
      <c r="E39" s="70" t="s">
        <v>247</v>
      </c>
      <c r="F39" s="68" t="s">
        <v>248</v>
      </c>
      <c r="G39" s="68" t="s">
        <v>249</v>
      </c>
      <c r="H39" s="69">
        <v>91801</v>
      </c>
    </row>
    <row r="40" spans="1:8" x14ac:dyDescent="0.3">
      <c r="A40" s="71" t="str">
        <f t="shared" si="1"/>
        <v>DA 1911 Antelope Valley</v>
      </c>
      <c r="B40" s="68" t="s">
        <v>229</v>
      </c>
      <c r="C40" s="130" t="s">
        <v>582</v>
      </c>
      <c r="D40" s="72" t="s">
        <v>711</v>
      </c>
      <c r="E40" s="70" t="s">
        <v>250</v>
      </c>
      <c r="F40" s="68" t="s">
        <v>251</v>
      </c>
      <c r="G40" s="68" t="s">
        <v>252</v>
      </c>
      <c r="H40" s="69">
        <v>93550</v>
      </c>
    </row>
    <row r="41" spans="1:8" x14ac:dyDescent="0.3">
      <c r="A41" s="71" t="str">
        <f t="shared" si="1"/>
        <v>DJ 1912 Foothill</v>
      </c>
      <c r="B41" s="68" t="s">
        <v>229</v>
      </c>
      <c r="C41" s="130" t="s">
        <v>583</v>
      </c>
      <c r="D41" s="72" t="s">
        <v>712</v>
      </c>
      <c r="E41" s="70" t="s">
        <v>253</v>
      </c>
      <c r="F41" s="68" t="s">
        <v>254</v>
      </c>
      <c r="G41" s="68" t="s">
        <v>255</v>
      </c>
      <c r="H41" s="69" t="s">
        <v>256</v>
      </c>
    </row>
    <row r="42" spans="1:8" x14ac:dyDescent="0.3">
      <c r="A42" s="71" t="str">
        <f t="shared" si="1"/>
        <v>DL 1913 Long Beach Unified</v>
      </c>
      <c r="B42" s="68" t="s">
        <v>229</v>
      </c>
      <c r="C42" s="130" t="s">
        <v>584</v>
      </c>
      <c r="D42" s="72" t="s">
        <v>713</v>
      </c>
      <c r="E42" s="70" t="s">
        <v>257</v>
      </c>
      <c r="F42" s="68" t="s">
        <v>258</v>
      </c>
      <c r="G42" s="68" t="s">
        <v>259</v>
      </c>
      <c r="H42" s="69" t="s">
        <v>260</v>
      </c>
    </row>
    <row r="43" spans="1:8" x14ac:dyDescent="0.3">
      <c r="A43" s="71" t="str">
        <f t="shared" si="1"/>
        <v>CJ 1914 Los Angeles Unified</v>
      </c>
      <c r="B43" s="68" t="s">
        <v>229</v>
      </c>
      <c r="C43" s="130" t="s">
        <v>585</v>
      </c>
      <c r="D43" s="72" t="s">
        <v>714</v>
      </c>
      <c r="E43" s="70" t="s">
        <v>261</v>
      </c>
      <c r="F43" s="68" t="s">
        <v>262</v>
      </c>
      <c r="G43" s="68" t="s">
        <v>229</v>
      </c>
      <c r="H43" s="69">
        <v>90017</v>
      </c>
    </row>
    <row r="44" spans="1:8" x14ac:dyDescent="0.3">
      <c r="A44" s="71" t="str">
        <f t="shared" si="1"/>
        <v>DN 1916 Pasadena Unified</v>
      </c>
      <c r="B44" s="68" t="s">
        <v>229</v>
      </c>
      <c r="C44" s="130" t="s">
        <v>586</v>
      </c>
      <c r="D44" s="72" t="s">
        <v>715</v>
      </c>
      <c r="E44" s="70" t="s">
        <v>263</v>
      </c>
      <c r="F44" s="68" t="s">
        <v>264</v>
      </c>
      <c r="G44" s="68" t="s">
        <v>265</v>
      </c>
      <c r="H44" s="69">
        <v>91109</v>
      </c>
    </row>
    <row r="45" spans="1:8" x14ac:dyDescent="0.3">
      <c r="A45" s="71" t="str">
        <f t="shared" si="1"/>
        <v>BX 1917 Tri-City</v>
      </c>
      <c r="B45" s="68" t="s">
        <v>229</v>
      </c>
      <c r="C45" s="130" t="s">
        <v>587</v>
      </c>
      <c r="D45" s="72" t="s">
        <v>716</v>
      </c>
      <c r="E45" s="70" t="s">
        <v>266</v>
      </c>
      <c r="F45" s="68" t="s">
        <v>267</v>
      </c>
      <c r="G45" s="68" t="s">
        <v>268</v>
      </c>
      <c r="H45" s="69">
        <v>90232</v>
      </c>
    </row>
    <row r="46" spans="1:8" x14ac:dyDescent="0.3">
      <c r="A46" s="71" t="str">
        <f t="shared" si="1"/>
        <v>BY 1918 Whittier Area Co-op</v>
      </c>
      <c r="B46" s="68" t="s">
        <v>229</v>
      </c>
      <c r="C46" s="130" t="s">
        <v>588</v>
      </c>
      <c r="D46" s="72" t="s">
        <v>717</v>
      </c>
      <c r="E46" s="70" t="s">
        <v>269</v>
      </c>
      <c r="F46" s="68" t="s">
        <v>270</v>
      </c>
      <c r="G46" s="68" t="s">
        <v>271</v>
      </c>
      <c r="H46" s="69" t="s">
        <v>272</v>
      </c>
    </row>
    <row r="47" spans="1:8" x14ac:dyDescent="0.3">
      <c r="A47" s="71" t="str">
        <f t="shared" si="1"/>
        <v>DE 1919 Pomona Unifed</v>
      </c>
      <c r="B47" s="68" t="s">
        <v>229</v>
      </c>
      <c r="C47" s="130" t="s">
        <v>589</v>
      </c>
      <c r="D47" s="72" t="s">
        <v>718</v>
      </c>
      <c r="E47" s="70" t="s">
        <v>273</v>
      </c>
      <c r="F47" s="68" t="s">
        <v>274</v>
      </c>
      <c r="G47" s="68" t="s">
        <v>275</v>
      </c>
      <c r="H47" s="69">
        <v>91766</v>
      </c>
    </row>
    <row r="48" spans="1:8" x14ac:dyDescent="0.3">
      <c r="A48" s="71" t="str">
        <f t="shared" si="1"/>
        <v>LB 1920 Compton Unified</v>
      </c>
      <c r="B48" s="68" t="s">
        <v>229</v>
      </c>
      <c r="C48" s="130" t="s">
        <v>590</v>
      </c>
      <c r="D48" s="72" t="s">
        <v>719</v>
      </c>
      <c r="E48" s="70" t="s">
        <v>276</v>
      </c>
      <c r="F48" s="68" t="s">
        <v>277</v>
      </c>
      <c r="G48" s="68" t="s">
        <v>278</v>
      </c>
      <c r="H48" s="69" t="s">
        <v>279</v>
      </c>
    </row>
    <row r="49" spans="1:8" x14ac:dyDescent="0.3">
      <c r="A49" s="71" t="str">
        <f t="shared" si="1"/>
        <v>DB 1921 ABC Unified</v>
      </c>
      <c r="B49" s="68" t="s">
        <v>229</v>
      </c>
      <c r="C49" s="130" t="s">
        <v>591</v>
      </c>
      <c r="D49" s="72" t="s">
        <v>720</v>
      </c>
      <c r="E49" s="70" t="s">
        <v>280</v>
      </c>
      <c r="F49" s="68" t="s">
        <v>281</v>
      </c>
      <c r="G49" s="68" t="s">
        <v>282</v>
      </c>
      <c r="H49" s="69" t="s">
        <v>283</v>
      </c>
    </row>
    <row r="50" spans="1:8" x14ac:dyDescent="0.3">
      <c r="A50" s="71" t="str">
        <f t="shared" si="1"/>
        <v>DU 1922 Norwalk-La Mirada Unified</v>
      </c>
      <c r="B50" s="68" t="s">
        <v>229</v>
      </c>
      <c r="C50" s="130" t="s">
        <v>592</v>
      </c>
      <c r="D50" s="72" t="s">
        <v>721</v>
      </c>
      <c r="E50" s="70" t="s">
        <v>284</v>
      </c>
      <c r="F50" s="68" t="s">
        <v>285</v>
      </c>
      <c r="G50" s="68" t="s">
        <v>286</v>
      </c>
      <c r="H50" s="69" t="s">
        <v>287</v>
      </c>
    </row>
    <row r="51" spans="1:8" x14ac:dyDescent="0.3">
      <c r="A51" s="131" t="s">
        <v>855</v>
      </c>
      <c r="B51" s="68" t="s">
        <v>229</v>
      </c>
      <c r="C51" s="132">
        <v>1923</v>
      </c>
      <c r="D51" s="72"/>
      <c r="E51" s="70" t="s">
        <v>856</v>
      </c>
      <c r="F51" s="68"/>
      <c r="G51" s="68"/>
      <c r="H51" s="69"/>
    </row>
    <row r="52" spans="1:8" x14ac:dyDescent="0.3">
      <c r="A52" s="131" t="s">
        <v>857</v>
      </c>
      <c r="B52" s="68" t="s">
        <v>229</v>
      </c>
      <c r="C52" s="132">
        <v>1924</v>
      </c>
      <c r="D52" s="72"/>
      <c r="E52" s="70" t="s">
        <v>858</v>
      </c>
      <c r="F52" s="68"/>
      <c r="G52" s="68"/>
      <c r="H52" s="69"/>
    </row>
    <row r="53" spans="1:8" x14ac:dyDescent="0.3">
      <c r="A53" s="71" t="str">
        <f t="shared" ref="A53:A87" si="2">CONCATENATE(MID(D53,1,2)," ",C53," ",E53)</f>
        <v>LA 1951 Los Angeles County Charter</v>
      </c>
      <c r="B53" s="68" t="s">
        <v>229</v>
      </c>
      <c r="C53" s="130" t="s">
        <v>593</v>
      </c>
      <c r="D53" s="72" t="s">
        <v>722</v>
      </c>
      <c r="E53" s="70" t="s">
        <v>288</v>
      </c>
      <c r="F53" s="68" t="s">
        <v>289</v>
      </c>
      <c r="G53" s="68" t="s">
        <v>232</v>
      </c>
      <c r="H53" s="69">
        <v>90242</v>
      </c>
    </row>
    <row r="54" spans="1:8" x14ac:dyDescent="0.3">
      <c r="A54" s="71" t="str">
        <f t="shared" si="2"/>
        <v>AB 2000 Madera-Mariposa County</v>
      </c>
      <c r="B54" s="68" t="s">
        <v>290</v>
      </c>
      <c r="C54" s="130" t="s">
        <v>594</v>
      </c>
      <c r="D54" s="72" t="s">
        <v>723</v>
      </c>
      <c r="E54" s="70" t="s">
        <v>291</v>
      </c>
      <c r="F54" s="68" t="s">
        <v>292</v>
      </c>
      <c r="G54" s="68" t="s">
        <v>293</v>
      </c>
      <c r="H54" s="69">
        <v>93637</v>
      </c>
    </row>
    <row r="55" spans="1:8" x14ac:dyDescent="0.3">
      <c r="A55" s="71" t="str">
        <f t="shared" si="2"/>
        <v>AT 2100 Marin County</v>
      </c>
      <c r="B55" s="68" t="s">
        <v>294</v>
      </c>
      <c r="C55" s="130" t="s">
        <v>595</v>
      </c>
      <c r="D55" s="72" t="s">
        <v>724</v>
      </c>
      <c r="E55" s="70" t="s">
        <v>295</v>
      </c>
      <c r="F55" s="68" t="s">
        <v>296</v>
      </c>
      <c r="G55" s="68" t="s">
        <v>297</v>
      </c>
      <c r="H55" s="69" t="s">
        <v>298</v>
      </c>
    </row>
    <row r="56" spans="1:8" x14ac:dyDescent="0.3">
      <c r="A56" s="71" t="str">
        <f t="shared" si="2"/>
        <v>AQ 2300 Mendocino County</v>
      </c>
      <c r="B56" s="68" t="s">
        <v>299</v>
      </c>
      <c r="C56" s="130" t="s">
        <v>596</v>
      </c>
      <c r="D56" s="72" t="s">
        <v>725</v>
      </c>
      <c r="E56" s="70" t="s">
        <v>300</v>
      </c>
      <c r="F56" s="68" t="s">
        <v>301</v>
      </c>
      <c r="G56" s="68" t="s">
        <v>302</v>
      </c>
      <c r="H56" s="69">
        <v>95482</v>
      </c>
    </row>
    <row r="57" spans="1:8" x14ac:dyDescent="0.3">
      <c r="A57" s="71" t="str">
        <f t="shared" si="2"/>
        <v>VV 2400 Merced County</v>
      </c>
      <c r="B57" s="68" t="s">
        <v>303</v>
      </c>
      <c r="C57" s="130" t="s">
        <v>597</v>
      </c>
      <c r="D57" s="72" t="s">
        <v>726</v>
      </c>
      <c r="E57" s="70" t="s">
        <v>304</v>
      </c>
      <c r="F57" s="68" t="s">
        <v>305</v>
      </c>
      <c r="G57" s="68" t="s">
        <v>303</v>
      </c>
      <c r="H57" s="69">
        <v>95341</v>
      </c>
    </row>
    <row r="58" spans="1:8" x14ac:dyDescent="0.3">
      <c r="A58" s="71" t="str">
        <f t="shared" si="2"/>
        <v>CM 2500 Modoc County</v>
      </c>
      <c r="B58" s="68" t="s">
        <v>306</v>
      </c>
      <c r="C58" s="130" t="s">
        <v>598</v>
      </c>
      <c r="D58" s="72" t="s">
        <v>727</v>
      </c>
      <c r="E58" s="70" t="s">
        <v>307</v>
      </c>
      <c r="F58" s="68" t="s">
        <v>308</v>
      </c>
      <c r="G58" s="68" t="s">
        <v>309</v>
      </c>
      <c r="H58" s="69">
        <v>96101</v>
      </c>
    </row>
    <row r="59" spans="1:8" x14ac:dyDescent="0.3">
      <c r="A59" s="71" t="str">
        <f t="shared" si="2"/>
        <v>CB 2600 Mono County</v>
      </c>
      <c r="B59" s="68" t="s">
        <v>310</v>
      </c>
      <c r="C59" s="130" t="s">
        <v>599</v>
      </c>
      <c r="D59" s="72" t="s">
        <v>728</v>
      </c>
      <c r="E59" s="70" t="s">
        <v>311</v>
      </c>
      <c r="F59" s="68" t="s">
        <v>312</v>
      </c>
      <c r="G59" s="68" t="s">
        <v>313</v>
      </c>
      <c r="H59" s="69">
        <v>93546</v>
      </c>
    </row>
    <row r="60" spans="1:8" x14ac:dyDescent="0.3">
      <c r="A60" s="71" t="str">
        <f t="shared" si="2"/>
        <v>AS 2700 Monterey County</v>
      </c>
      <c r="B60" s="68" t="s">
        <v>314</v>
      </c>
      <c r="C60" s="130" t="s">
        <v>600</v>
      </c>
      <c r="D60" s="72" t="s">
        <v>729</v>
      </c>
      <c r="E60" s="70" t="s">
        <v>315</v>
      </c>
      <c r="F60" s="68" t="s">
        <v>316</v>
      </c>
      <c r="G60" s="68" t="s">
        <v>317</v>
      </c>
      <c r="H60" s="69" t="s">
        <v>318</v>
      </c>
    </row>
    <row r="61" spans="1:8" x14ac:dyDescent="0.3">
      <c r="A61" s="71" t="str">
        <f t="shared" si="2"/>
        <v>CF 2800 Napa County</v>
      </c>
      <c r="B61" s="68" t="s">
        <v>319</v>
      </c>
      <c r="C61" s="130" t="s">
        <v>601</v>
      </c>
      <c r="D61" s="72" t="s">
        <v>730</v>
      </c>
      <c r="E61" s="70" t="s">
        <v>320</v>
      </c>
      <c r="F61" s="68" t="s">
        <v>321</v>
      </c>
      <c r="G61" s="68" t="s">
        <v>319</v>
      </c>
      <c r="H61" s="69">
        <v>94559</v>
      </c>
    </row>
    <row r="62" spans="1:8" x14ac:dyDescent="0.3">
      <c r="A62" s="71" t="str">
        <f t="shared" si="2"/>
        <v>NV 2900 Nevada County</v>
      </c>
      <c r="B62" s="68" t="s">
        <v>322</v>
      </c>
      <c r="C62" s="130" t="s">
        <v>602</v>
      </c>
      <c r="D62" s="72" t="s">
        <v>731</v>
      </c>
      <c r="E62" s="70" t="s">
        <v>323</v>
      </c>
      <c r="F62" s="68" t="s">
        <v>324</v>
      </c>
      <c r="G62" s="68" t="s">
        <v>325</v>
      </c>
      <c r="H62" s="69">
        <v>95959</v>
      </c>
    </row>
    <row r="63" spans="1:8" x14ac:dyDescent="0.3">
      <c r="A63" s="71" t="str">
        <f t="shared" si="2"/>
        <v>MM 3001 North Orange County</v>
      </c>
      <c r="B63" s="68" t="s">
        <v>326</v>
      </c>
      <c r="C63" s="130" t="s">
        <v>603</v>
      </c>
      <c r="D63" s="72" t="s">
        <v>732</v>
      </c>
      <c r="E63" s="70" t="s">
        <v>327</v>
      </c>
      <c r="F63" s="68" t="s">
        <v>328</v>
      </c>
      <c r="G63" s="68" t="s">
        <v>329</v>
      </c>
      <c r="H63" s="69">
        <v>92833</v>
      </c>
    </row>
    <row r="64" spans="1:8" x14ac:dyDescent="0.3">
      <c r="A64" s="71" t="str">
        <f t="shared" si="2"/>
        <v>MB 3002 South Orange County</v>
      </c>
      <c r="B64" s="68" t="s">
        <v>326</v>
      </c>
      <c r="C64" s="130" t="s">
        <v>604</v>
      </c>
      <c r="D64" s="72" t="s">
        <v>733</v>
      </c>
      <c r="E64" s="70" t="s">
        <v>330</v>
      </c>
      <c r="F64" s="68" t="s">
        <v>331</v>
      </c>
      <c r="G64" s="68" t="s">
        <v>332</v>
      </c>
      <c r="H64" s="69">
        <v>92691</v>
      </c>
    </row>
    <row r="65" spans="1:8" x14ac:dyDescent="0.3">
      <c r="A65" s="71" t="str">
        <f t="shared" si="2"/>
        <v>MC 3011 Anaheim City</v>
      </c>
      <c r="B65" s="68" t="s">
        <v>326</v>
      </c>
      <c r="C65" s="130" t="s">
        <v>605</v>
      </c>
      <c r="D65" s="72" t="s">
        <v>734</v>
      </c>
      <c r="E65" s="70" t="s">
        <v>333</v>
      </c>
      <c r="F65" s="68" t="s">
        <v>334</v>
      </c>
      <c r="G65" s="68" t="s">
        <v>335</v>
      </c>
      <c r="H65" s="69" t="s">
        <v>336</v>
      </c>
    </row>
    <row r="66" spans="1:8" x14ac:dyDescent="0.3">
      <c r="A66" s="71" t="str">
        <f t="shared" si="2"/>
        <v>BO 3012 Garden Grove Unified</v>
      </c>
      <c r="B66" s="68" t="s">
        <v>326</v>
      </c>
      <c r="C66" s="130" t="s">
        <v>606</v>
      </c>
      <c r="D66" s="72" t="s">
        <v>735</v>
      </c>
      <c r="E66" s="70" t="s">
        <v>337</v>
      </c>
      <c r="F66" s="68" t="s">
        <v>338</v>
      </c>
      <c r="G66" s="68" t="s">
        <v>339</v>
      </c>
      <c r="H66" s="69">
        <v>92840</v>
      </c>
    </row>
    <row r="67" spans="1:8" x14ac:dyDescent="0.3">
      <c r="A67" s="71" t="str">
        <f t="shared" si="2"/>
        <v>MA 3013 Greater Anaheim</v>
      </c>
      <c r="B67" s="68" t="s">
        <v>326</v>
      </c>
      <c r="C67" s="130" t="s">
        <v>607</v>
      </c>
      <c r="D67" s="72" t="s">
        <v>736</v>
      </c>
      <c r="E67" s="70" t="s">
        <v>340</v>
      </c>
      <c r="F67" s="68" t="s">
        <v>341</v>
      </c>
      <c r="G67" s="68" t="s">
        <v>342</v>
      </c>
      <c r="H67" s="69">
        <v>90620</v>
      </c>
    </row>
    <row r="68" spans="1:8" x14ac:dyDescent="0.3">
      <c r="A68" s="71" t="str">
        <f t="shared" si="2"/>
        <v>BP 3014 Irvine Unified</v>
      </c>
      <c r="B68" s="68" t="s">
        <v>326</v>
      </c>
      <c r="C68" s="130" t="s">
        <v>608</v>
      </c>
      <c r="D68" s="72" t="s">
        <v>737</v>
      </c>
      <c r="E68" s="70" t="s">
        <v>343</v>
      </c>
      <c r="F68" s="68" t="s">
        <v>344</v>
      </c>
      <c r="G68" s="68" t="s">
        <v>345</v>
      </c>
      <c r="H68" s="69">
        <v>92604</v>
      </c>
    </row>
    <row r="69" spans="1:8" x14ac:dyDescent="0.3">
      <c r="A69" s="71" t="str">
        <f t="shared" si="2"/>
        <v>BL 3015 Newport-Mesa Unified</v>
      </c>
      <c r="B69" s="68" t="s">
        <v>326</v>
      </c>
      <c r="C69" s="130" t="s">
        <v>609</v>
      </c>
      <c r="D69" s="72" t="s">
        <v>738</v>
      </c>
      <c r="E69" s="70" t="s">
        <v>346</v>
      </c>
      <c r="F69" s="68" t="s">
        <v>347</v>
      </c>
      <c r="G69" s="68" t="s">
        <v>348</v>
      </c>
      <c r="H69" s="69">
        <v>92626</v>
      </c>
    </row>
    <row r="70" spans="1:8" x14ac:dyDescent="0.3">
      <c r="A70" s="71" t="str">
        <f t="shared" si="2"/>
        <v>BI 3016 Northeast Orange County</v>
      </c>
      <c r="B70" s="68" t="s">
        <v>326</v>
      </c>
      <c r="C70" s="130" t="s">
        <v>610</v>
      </c>
      <c r="D70" s="72" t="s">
        <v>739</v>
      </c>
      <c r="E70" s="70" t="s">
        <v>349</v>
      </c>
      <c r="F70" s="68" t="s">
        <v>350</v>
      </c>
      <c r="G70" s="68" t="s">
        <v>351</v>
      </c>
      <c r="H70" s="69">
        <v>92870</v>
      </c>
    </row>
    <row r="71" spans="1:8" x14ac:dyDescent="0.3">
      <c r="A71" s="71" t="str">
        <f t="shared" si="2"/>
        <v>BM 3017 Orange Unified</v>
      </c>
      <c r="B71" s="68" t="s">
        <v>326</v>
      </c>
      <c r="C71" s="130" t="s">
        <v>611</v>
      </c>
      <c r="D71" s="72" t="s">
        <v>740</v>
      </c>
      <c r="E71" s="70" t="s">
        <v>352</v>
      </c>
      <c r="F71" s="68" t="s">
        <v>353</v>
      </c>
      <c r="G71" s="68" t="s">
        <v>326</v>
      </c>
      <c r="H71" s="69">
        <v>92867</v>
      </c>
    </row>
    <row r="72" spans="1:8" x14ac:dyDescent="0.3">
      <c r="A72" s="71" t="str">
        <f t="shared" si="2"/>
        <v>BN 3018 Santa Ana Unified</v>
      </c>
      <c r="B72" s="68" t="s">
        <v>326</v>
      </c>
      <c r="C72" s="130" t="s">
        <v>612</v>
      </c>
      <c r="D72" s="72" t="s">
        <v>741</v>
      </c>
      <c r="E72" s="70" t="s">
        <v>354</v>
      </c>
      <c r="F72" s="68" t="s">
        <v>355</v>
      </c>
      <c r="G72" s="68" t="s">
        <v>356</v>
      </c>
      <c r="H72" s="69" t="s">
        <v>357</v>
      </c>
    </row>
    <row r="73" spans="1:8" x14ac:dyDescent="0.3">
      <c r="A73" s="71" t="str">
        <f t="shared" si="2"/>
        <v>YY 3019 Tustin Unified</v>
      </c>
      <c r="B73" s="68" t="s">
        <v>326</v>
      </c>
      <c r="C73" s="130" t="s">
        <v>613</v>
      </c>
      <c r="D73" s="72" t="s">
        <v>742</v>
      </c>
      <c r="E73" s="70" t="s">
        <v>358</v>
      </c>
      <c r="F73" s="68" t="s">
        <v>359</v>
      </c>
      <c r="G73" s="68" t="s">
        <v>360</v>
      </c>
      <c r="H73" s="69">
        <v>92780</v>
      </c>
    </row>
    <row r="74" spans="1:8" x14ac:dyDescent="0.3">
      <c r="A74" s="71" t="str">
        <f t="shared" si="2"/>
        <v>BK 3020 West Orange County</v>
      </c>
      <c r="B74" s="68" t="s">
        <v>326</v>
      </c>
      <c r="C74" s="130" t="s">
        <v>614</v>
      </c>
      <c r="D74" s="72" t="s">
        <v>743</v>
      </c>
      <c r="E74" s="70" t="s">
        <v>361</v>
      </c>
      <c r="F74" s="68" t="s">
        <v>362</v>
      </c>
      <c r="G74" s="68" t="s">
        <v>363</v>
      </c>
      <c r="H74" s="69">
        <v>92649</v>
      </c>
    </row>
    <row r="75" spans="1:8" x14ac:dyDescent="0.3">
      <c r="A75" s="71" t="str">
        <f t="shared" si="2"/>
        <v>CO 3021 Capistrano Unified</v>
      </c>
      <c r="B75" s="68" t="s">
        <v>326</v>
      </c>
      <c r="C75" s="130" t="s">
        <v>615</v>
      </c>
      <c r="D75" s="72" t="s">
        <v>744</v>
      </c>
      <c r="E75" s="70" t="s">
        <v>364</v>
      </c>
      <c r="F75" s="68" t="s">
        <v>365</v>
      </c>
      <c r="G75" s="68" t="s">
        <v>366</v>
      </c>
      <c r="H75" s="69">
        <v>92675</v>
      </c>
    </row>
    <row r="76" spans="1:8" x14ac:dyDescent="0.3">
      <c r="A76" s="71" t="str">
        <f t="shared" si="2"/>
        <v>PL 3100 Placer County</v>
      </c>
      <c r="B76" s="68" t="s">
        <v>367</v>
      </c>
      <c r="C76" s="130" t="s">
        <v>616</v>
      </c>
      <c r="D76" s="72" t="s">
        <v>745</v>
      </c>
      <c r="E76" s="70" t="s">
        <v>368</v>
      </c>
      <c r="F76" s="68" t="s">
        <v>369</v>
      </c>
      <c r="G76" s="68" t="s">
        <v>370</v>
      </c>
      <c r="H76" s="69">
        <v>95603</v>
      </c>
    </row>
    <row r="77" spans="1:8" x14ac:dyDescent="0.3">
      <c r="A77" s="71" t="str">
        <f t="shared" si="2"/>
        <v>AA 3200 Plumas County</v>
      </c>
      <c r="B77" s="68" t="s">
        <v>371</v>
      </c>
      <c r="C77" s="130" t="s">
        <v>617</v>
      </c>
      <c r="D77" s="72" t="s">
        <v>746</v>
      </c>
      <c r="E77" s="70" t="s">
        <v>372</v>
      </c>
      <c r="F77" s="68" t="s">
        <v>373</v>
      </c>
      <c r="G77" s="68" t="s">
        <v>374</v>
      </c>
      <c r="H77" s="69" t="s">
        <v>375</v>
      </c>
    </row>
    <row r="78" spans="1:8" x14ac:dyDescent="0.3">
      <c r="A78" s="71" t="str">
        <f t="shared" si="2"/>
        <v>AN 3301 Riverside County</v>
      </c>
      <c r="B78" s="68" t="s">
        <v>376</v>
      </c>
      <c r="C78" s="130" t="s">
        <v>618</v>
      </c>
      <c r="D78" s="72" t="s">
        <v>747</v>
      </c>
      <c r="E78" s="70" t="s">
        <v>377</v>
      </c>
      <c r="F78" s="68" t="s">
        <v>378</v>
      </c>
      <c r="G78" s="68" t="s">
        <v>379</v>
      </c>
      <c r="H78" s="69">
        <v>92571</v>
      </c>
    </row>
    <row r="79" spans="1:8" x14ac:dyDescent="0.3">
      <c r="A79" s="71" t="str">
        <f t="shared" si="2"/>
        <v>EN 3311 Corona-Norco Unified</v>
      </c>
      <c r="B79" s="68" t="s">
        <v>376</v>
      </c>
      <c r="C79" s="130" t="s">
        <v>619</v>
      </c>
      <c r="D79" s="72" t="s">
        <v>748</v>
      </c>
      <c r="E79" s="70" t="s">
        <v>380</v>
      </c>
      <c r="F79" s="68" t="s">
        <v>381</v>
      </c>
      <c r="G79" s="68" t="s">
        <v>382</v>
      </c>
      <c r="H79" s="69">
        <v>92860</v>
      </c>
    </row>
    <row r="80" spans="1:8" x14ac:dyDescent="0.3">
      <c r="A80" s="71" t="str">
        <f t="shared" si="2"/>
        <v>CH 3312 Riverside Unified</v>
      </c>
      <c r="B80" s="68" t="s">
        <v>376</v>
      </c>
      <c r="C80" s="130" t="s">
        <v>620</v>
      </c>
      <c r="D80" s="72" t="s">
        <v>749</v>
      </c>
      <c r="E80" s="70" t="s">
        <v>383</v>
      </c>
      <c r="F80" s="68" t="s">
        <v>384</v>
      </c>
      <c r="G80" s="68" t="s">
        <v>376</v>
      </c>
      <c r="H80" s="69">
        <v>92504</v>
      </c>
    </row>
    <row r="81" spans="1:8" x14ac:dyDescent="0.3">
      <c r="A81" s="71" t="str">
        <f t="shared" si="2"/>
        <v>MV 3313 Moreno Valley</v>
      </c>
      <c r="B81" s="68" t="s">
        <v>376</v>
      </c>
      <c r="C81" s="130" t="s">
        <v>621</v>
      </c>
      <c r="D81" s="72" t="s">
        <v>750</v>
      </c>
      <c r="E81" s="70" t="s">
        <v>385</v>
      </c>
      <c r="F81" s="68" t="s">
        <v>386</v>
      </c>
      <c r="G81" s="68" t="s">
        <v>385</v>
      </c>
      <c r="H81" s="69">
        <v>92553</v>
      </c>
    </row>
    <row r="82" spans="1:8" x14ac:dyDescent="0.3">
      <c r="A82" s="71" t="str">
        <f t="shared" si="2"/>
        <v>AP 3314 Temecula Valley Unified</v>
      </c>
      <c r="B82" s="68" t="s">
        <v>376</v>
      </c>
      <c r="C82" s="130" t="s">
        <v>622</v>
      </c>
      <c r="D82" s="72" t="s">
        <v>751</v>
      </c>
      <c r="E82" s="70" t="s">
        <v>387</v>
      </c>
      <c r="F82" s="68" t="s">
        <v>388</v>
      </c>
      <c r="G82" s="68" t="s">
        <v>389</v>
      </c>
      <c r="H82" s="69">
        <v>92592</v>
      </c>
    </row>
    <row r="83" spans="1:8" x14ac:dyDescent="0.3">
      <c r="A83" s="71" t="str">
        <f t="shared" si="2"/>
        <v>BJ 3401 Sacramento County</v>
      </c>
      <c r="B83" s="68" t="s">
        <v>390</v>
      </c>
      <c r="C83" s="130" t="s">
        <v>623</v>
      </c>
      <c r="D83" s="72" t="s">
        <v>752</v>
      </c>
      <c r="E83" s="70" t="s">
        <v>391</v>
      </c>
      <c r="F83" s="68" t="s">
        <v>392</v>
      </c>
      <c r="G83" s="68" t="s">
        <v>390</v>
      </c>
      <c r="H83" s="69" t="s">
        <v>393</v>
      </c>
    </row>
    <row r="84" spans="1:8" x14ac:dyDescent="0.3">
      <c r="A84" s="71" t="str">
        <f t="shared" si="2"/>
        <v>EG 3411 Elk Grove Unified</v>
      </c>
      <c r="B84" s="68" t="s">
        <v>390</v>
      </c>
      <c r="C84" s="130" t="s">
        <v>624</v>
      </c>
      <c r="D84" s="72" t="s">
        <v>753</v>
      </c>
      <c r="E84" s="70" t="s">
        <v>394</v>
      </c>
      <c r="F84" s="68" t="s">
        <v>395</v>
      </c>
      <c r="G84" s="68" t="s">
        <v>396</v>
      </c>
      <c r="H84" s="69" t="s">
        <v>397</v>
      </c>
    </row>
    <row r="85" spans="1:8" x14ac:dyDescent="0.3">
      <c r="A85" s="71" t="str">
        <f t="shared" si="2"/>
        <v>BS 3412 Sacramento City Unified</v>
      </c>
      <c r="B85" s="68" t="s">
        <v>390</v>
      </c>
      <c r="C85" s="130" t="s">
        <v>625</v>
      </c>
      <c r="D85" s="72" t="s">
        <v>754</v>
      </c>
      <c r="E85" s="70" t="s">
        <v>398</v>
      </c>
      <c r="F85" s="68" t="s">
        <v>399</v>
      </c>
      <c r="G85" s="68" t="s">
        <v>390</v>
      </c>
      <c r="H85" s="69">
        <v>95824</v>
      </c>
    </row>
    <row r="86" spans="1:8" x14ac:dyDescent="0.3">
      <c r="A86" s="71" t="str">
        <f t="shared" si="2"/>
        <v>CN 3413 San Juan Unified</v>
      </c>
      <c r="B86" s="68" t="s">
        <v>390</v>
      </c>
      <c r="C86" s="130" t="s">
        <v>626</v>
      </c>
      <c r="D86" s="72" t="s">
        <v>755</v>
      </c>
      <c r="E86" s="70" t="s">
        <v>400</v>
      </c>
      <c r="F86" s="68" t="s">
        <v>401</v>
      </c>
      <c r="G86" s="68" t="s">
        <v>402</v>
      </c>
      <c r="H86" s="69" t="s">
        <v>403</v>
      </c>
    </row>
    <row r="87" spans="1:8" x14ac:dyDescent="0.3">
      <c r="A87" s="71" t="str">
        <f t="shared" si="2"/>
        <v>FC 3414 Folsom-Cordova Unified</v>
      </c>
      <c r="B87" s="68" t="s">
        <v>390</v>
      </c>
      <c r="C87" s="130" t="s">
        <v>627</v>
      </c>
      <c r="D87" s="72" t="s">
        <v>756</v>
      </c>
      <c r="E87" s="70" t="s">
        <v>404</v>
      </c>
      <c r="F87" s="68" t="s">
        <v>405</v>
      </c>
      <c r="G87" s="68" t="s">
        <v>406</v>
      </c>
      <c r="H87" s="69">
        <v>95742</v>
      </c>
    </row>
    <row r="88" spans="1:8" x14ac:dyDescent="0.3">
      <c r="A88" s="131" t="s">
        <v>859</v>
      </c>
      <c r="B88" s="68" t="s">
        <v>390</v>
      </c>
      <c r="C88" s="132">
        <v>3415</v>
      </c>
      <c r="D88" s="72"/>
      <c r="E88" s="133" t="s">
        <v>860</v>
      </c>
      <c r="F88" s="68"/>
      <c r="G88" s="68"/>
      <c r="H88" s="69"/>
    </row>
    <row r="89" spans="1:8" x14ac:dyDescent="0.3">
      <c r="A89" s="131" t="s">
        <v>861</v>
      </c>
      <c r="B89" s="68" t="s">
        <v>390</v>
      </c>
      <c r="C89" s="132">
        <v>3416</v>
      </c>
      <c r="D89" s="72"/>
      <c r="E89" s="133" t="s">
        <v>862</v>
      </c>
      <c r="F89" s="68"/>
      <c r="G89" s="68"/>
      <c r="H89" s="69"/>
    </row>
    <row r="90" spans="1:8" x14ac:dyDescent="0.3">
      <c r="A90" s="71" t="str">
        <f t="shared" ref="A90:A96" si="3">CONCATENATE(MID(D90,1,2)," ",C90," ",E90)</f>
        <v>SB 3500 San Benito County</v>
      </c>
      <c r="B90" s="68" t="s">
        <v>407</v>
      </c>
      <c r="C90" s="130" t="s">
        <v>628</v>
      </c>
      <c r="D90" s="72" t="s">
        <v>757</v>
      </c>
      <c r="E90" s="70" t="s">
        <v>408</v>
      </c>
      <c r="F90" s="68" t="s">
        <v>409</v>
      </c>
      <c r="G90" s="68" t="s">
        <v>410</v>
      </c>
      <c r="H90" s="69">
        <v>95023</v>
      </c>
    </row>
    <row r="91" spans="1:8" x14ac:dyDescent="0.3">
      <c r="A91" s="71" t="str">
        <f t="shared" si="3"/>
        <v>RR 3601 Desert Mountain</v>
      </c>
      <c r="B91" s="68" t="s">
        <v>411</v>
      </c>
      <c r="C91" s="130" t="s">
        <v>629</v>
      </c>
      <c r="D91" s="72" t="s">
        <v>758</v>
      </c>
      <c r="E91" s="70" t="s">
        <v>412</v>
      </c>
      <c r="F91" s="68" t="s">
        <v>413</v>
      </c>
      <c r="G91" s="68" t="s">
        <v>414</v>
      </c>
      <c r="H91" s="69" t="s">
        <v>415</v>
      </c>
    </row>
    <row r="92" spans="1:8" x14ac:dyDescent="0.3">
      <c r="A92" s="71" t="str">
        <f t="shared" si="3"/>
        <v>TT 3602 East Valley Consortium</v>
      </c>
      <c r="B92" s="68" t="s">
        <v>411</v>
      </c>
      <c r="C92" s="130" t="s">
        <v>630</v>
      </c>
      <c r="D92" s="72" t="s">
        <v>759</v>
      </c>
      <c r="E92" s="70" t="s">
        <v>416</v>
      </c>
      <c r="F92" s="68" t="s">
        <v>417</v>
      </c>
      <c r="G92" s="68" t="s">
        <v>411</v>
      </c>
      <c r="H92" s="69">
        <v>92408</v>
      </c>
    </row>
    <row r="93" spans="1:8" x14ac:dyDescent="0.3">
      <c r="A93" s="71" t="str">
        <f t="shared" si="3"/>
        <v>SS 3603 West End</v>
      </c>
      <c r="B93" s="68" t="s">
        <v>411</v>
      </c>
      <c r="C93" s="130" t="s">
        <v>631</v>
      </c>
      <c r="D93" s="72" t="s">
        <v>760</v>
      </c>
      <c r="E93" s="70" t="s">
        <v>418</v>
      </c>
      <c r="F93" s="68" t="s">
        <v>419</v>
      </c>
      <c r="G93" s="68" t="s">
        <v>420</v>
      </c>
      <c r="H93" s="69">
        <v>91730</v>
      </c>
    </row>
    <row r="94" spans="1:8" x14ac:dyDescent="0.3">
      <c r="A94" s="71" t="str">
        <f t="shared" si="3"/>
        <v>RA 3611 Morongo Unified</v>
      </c>
      <c r="B94" s="68" t="s">
        <v>411</v>
      </c>
      <c r="C94" s="130" t="s">
        <v>632</v>
      </c>
      <c r="D94" s="72" t="s">
        <v>761</v>
      </c>
      <c r="E94" s="70" t="s">
        <v>421</v>
      </c>
      <c r="F94" s="68" t="s">
        <v>422</v>
      </c>
      <c r="G94" s="68" t="s">
        <v>423</v>
      </c>
      <c r="H94" s="69">
        <v>92277</v>
      </c>
    </row>
    <row r="95" spans="1:8" x14ac:dyDescent="0.3">
      <c r="A95" s="71" t="str">
        <f t="shared" si="3"/>
        <v xml:space="preserve">TA 3612 San Bernardino City Unified </v>
      </c>
      <c r="B95" s="68" t="s">
        <v>411</v>
      </c>
      <c r="C95" s="130" t="s">
        <v>633</v>
      </c>
      <c r="D95" s="72" t="s">
        <v>762</v>
      </c>
      <c r="E95" s="70" t="s">
        <v>424</v>
      </c>
      <c r="F95" s="68" t="s">
        <v>425</v>
      </c>
      <c r="G95" s="68" t="s">
        <v>411</v>
      </c>
      <c r="H95" s="69">
        <v>92411</v>
      </c>
    </row>
    <row r="96" spans="1:8" x14ac:dyDescent="0.3">
      <c r="A96" s="71" t="str">
        <f t="shared" si="3"/>
        <v>FA 3613 Fontana Unified</v>
      </c>
      <c r="B96" s="68" t="s">
        <v>411</v>
      </c>
      <c r="C96" s="130" t="s">
        <v>634</v>
      </c>
      <c r="D96" s="72" t="s">
        <v>763</v>
      </c>
      <c r="E96" s="70" t="s">
        <v>426</v>
      </c>
      <c r="F96" s="68" t="s">
        <v>427</v>
      </c>
      <c r="G96" s="68" t="s">
        <v>428</v>
      </c>
      <c r="H96" s="69" t="s">
        <v>429</v>
      </c>
    </row>
    <row r="97" spans="1:8" x14ac:dyDescent="0.3">
      <c r="A97" s="131" t="s">
        <v>863</v>
      </c>
      <c r="B97" s="68" t="s">
        <v>411</v>
      </c>
      <c r="C97" s="132">
        <v>3614</v>
      </c>
      <c r="D97" s="72"/>
      <c r="E97" s="133" t="s">
        <v>864</v>
      </c>
      <c r="F97" s="68"/>
      <c r="G97" s="68"/>
      <c r="H97" s="69"/>
    </row>
    <row r="98" spans="1:8" x14ac:dyDescent="0.3">
      <c r="A98" s="71" t="str">
        <f t="shared" ref="A98:A136" si="4">CONCATENATE(MID(D98,1,2)," ",C98," ",E98)</f>
        <v>SA 3651 Desert/Mountain Charter</v>
      </c>
      <c r="B98" s="68" t="s">
        <v>411</v>
      </c>
      <c r="C98" s="130" t="s">
        <v>635</v>
      </c>
      <c r="D98" s="72" t="s">
        <v>764</v>
      </c>
      <c r="E98" s="70" t="s">
        <v>430</v>
      </c>
      <c r="F98" s="68" t="s">
        <v>431</v>
      </c>
      <c r="G98" s="68" t="s">
        <v>414</v>
      </c>
      <c r="H98" s="69">
        <v>92307</v>
      </c>
    </row>
    <row r="99" spans="1:8" x14ac:dyDescent="0.3">
      <c r="A99" s="71" t="str">
        <f t="shared" si="4"/>
        <v>PC 3701 East County</v>
      </c>
      <c r="B99" s="68" t="s">
        <v>432</v>
      </c>
      <c r="C99" s="130" t="s">
        <v>636</v>
      </c>
      <c r="D99" s="72" t="s">
        <v>765</v>
      </c>
      <c r="E99" s="70" t="s">
        <v>433</v>
      </c>
      <c r="F99" s="68" t="s">
        <v>434</v>
      </c>
      <c r="G99" s="68" t="s">
        <v>435</v>
      </c>
      <c r="H99" s="69">
        <v>92021</v>
      </c>
    </row>
    <row r="100" spans="1:8" x14ac:dyDescent="0.3">
      <c r="A100" s="71" t="str">
        <f t="shared" si="4"/>
        <v>PP 3702 North Coastal</v>
      </c>
      <c r="B100" s="68" t="s">
        <v>432</v>
      </c>
      <c r="C100" s="130" t="s">
        <v>637</v>
      </c>
      <c r="D100" s="72" t="s">
        <v>766</v>
      </c>
      <c r="E100" s="70" t="s">
        <v>436</v>
      </c>
      <c r="F100" s="68" t="s">
        <v>437</v>
      </c>
      <c r="G100" s="68" t="s">
        <v>438</v>
      </c>
      <c r="H100" s="69">
        <v>92069</v>
      </c>
    </row>
    <row r="101" spans="1:8" x14ac:dyDescent="0.3">
      <c r="A101" s="71" t="str">
        <f t="shared" si="4"/>
        <v>PB 3703 North Inland</v>
      </c>
      <c r="B101" s="68" t="s">
        <v>432</v>
      </c>
      <c r="C101" s="130" t="s">
        <v>638</v>
      </c>
      <c r="D101" s="72" t="s">
        <v>767</v>
      </c>
      <c r="E101" s="70" t="s">
        <v>439</v>
      </c>
      <c r="F101" s="68" t="s">
        <v>440</v>
      </c>
      <c r="G101" s="68" t="s">
        <v>441</v>
      </c>
      <c r="H101" s="69">
        <v>92065</v>
      </c>
    </row>
    <row r="102" spans="1:8" x14ac:dyDescent="0.3">
      <c r="A102" s="71" t="str">
        <f t="shared" si="4"/>
        <v>PA 3704 South County</v>
      </c>
      <c r="B102" s="68" t="s">
        <v>432</v>
      </c>
      <c r="C102" s="130" t="s">
        <v>639</v>
      </c>
      <c r="D102" s="72" t="s">
        <v>768</v>
      </c>
      <c r="E102" s="70" t="s">
        <v>442</v>
      </c>
      <c r="F102" s="68" t="s">
        <v>443</v>
      </c>
      <c r="G102" s="68" t="s">
        <v>444</v>
      </c>
      <c r="H102" s="69">
        <v>91950</v>
      </c>
    </row>
    <row r="103" spans="1:8" x14ac:dyDescent="0.3">
      <c r="A103" s="71" t="str">
        <f t="shared" si="4"/>
        <v>PW 3711 Poway Unified</v>
      </c>
      <c r="B103" s="68" t="s">
        <v>432</v>
      </c>
      <c r="C103" s="130" t="s">
        <v>640</v>
      </c>
      <c r="D103" s="72" t="s">
        <v>769</v>
      </c>
      <c r="E103" s="70" t="s">
        <v>445</v>
      </c>
      <c r="F103" s="68" t="s">
        <v>446</v>
      </c>
      <c r="G103" s="68" t="s">
        <v>432</v>
      </c>
      <c r="H103" s="69">
        <v>92128</v>
      </c>
    </row>
    <row r="104" spans="1:8" x14ac:dyDescent="0.3">
      <c r="A104" s="71" t="str">
        <f t="shared" si="4"/>
        <v>BW 3712 San Diego Unified</v>
      </c>
      <c r="B104" s="68" t="s">
        <v>432</v>
      </c>
      <c r="C104" s="130" t="s">
        <v>641</v>
      </c>
      <c r="D104" s="72" t="s">
        <v>770</v>
      </c>
      <c r="E104" s="70" t="s">
        <v>447</v>
      </c>
      <c r="F104" s="68" t="s">
        <v>448</v>
      </c>
      <c r="G104" s="68" t="s">
        <v>432</v>
      </c>
      <c r="H104" s="69">
        <v>92103</v>
      </c>
    </row>
    <row r="105" spans="1:8" x14ac:dyDescent="0.3">
      <c r="A105" s="71" t="str">
        <f t="shared" si="4"/>
        <v>WW 3800 San Francisco Unified</v>
      </c>
      <c r="B105" s="68" t="s">
        <v>449</v>
      </c>
      <c r="C105" s="130" t="s">
        <v>642</v>
      </c>
      <c r="D105" s="72" t="s">
        <v>771</v>
      </c>
      <c r="E105" s="70" t="s">
        <v>450</v>
      </c>
      <c r="F105" s="68" t="s">
        <v>451</v>
      </c>
      <c r="G105" s="68" t="s">
        <v>449</v>
      </c>
      <c r="H105" s="69" t="s">
        <v>452</v>
      </c>
    </row>
    <row r="106" spans="1:8" x14ac:dyDescent="0.3">
      <c r="A106" s="71" t="str">
        <f t="shared" si="4"/>
        <v>BD 3901 San Joaquin County</v>
      </c>
      <c r="B106" s="68" t="s">
        <v>453</v>
      </c>
      <c r="C106" s="130" t="s">
        <v>643</v>
      </c>
      <c r="D106" s="72" t="s">
        <v>772</v>
      </c>
      <c r="E106" s="70" t="s">
        <v>454</v>
      </c>
      <c r="F106" s="68" t="s">
        <v>455</v>
      </c>
      <c r="G106" s="68" t="s">
        <v>456</v>
      </c>
      <c r="H106" s="69" t="s">
        <v>457</v>
      </c>
    </row>
    <row r="107" spans="1:8" x14ac:dyDescent="0.3">
      <c r="A107" s="71" t="str">
        <f t="shared" si="4"/>
        <v>DQ 3911 Lodi Area</v>
      </c>
      <c r="B107" s="68" t="s">
        <v>453</v>
      </c>
      <c r="C107" s="130" t="s">
        <v>644</v>
      </c>
      <c r="D107" s="72" t="s">
        <v>773</v>
      </c>
      <c r="E107" s="70" t="s">
        <v>458</v>
      </c>
      <c r="F107" s="68" t="s">
        <v>459</v>
      </c>
      <c r="G107" s="68" t="s">
        <v>460</v>
      </c>
      <c r="H107" s="69">
        <v>95240</v>
      </c>
    </row>
    <row r="108" spans="1:8" x14ac:dyDescent="0.3">
      <c r="A108" s="71" t="str">
        <f t="shared" si="4"/>
        <v>BR 3912 Port City</v>
      </c>
      <c r="B108" s="68" t="s">
        <v>453</v>
      </c>
      <c r="C108" s="130" t="s">
        <v>645</v>
      </c>
      <c r="D108" s="72" t="s">
        <v>774</v>
      </c>
      <c r="E108" s="134" t="s">
        <v>865</v>
      </c>
      <c r="F108" s="68" t="s">
        <v>461</v>
      </c>
      <c r="G108" s="68" t="s">
        <v>456</v>
      </c>
      <c r="H108" s="69">
        <v>95206</v>
      </c>
    </row>
    <row r="109" spans="1:8" x14ac:dyDescent="0.3">
      <c r="A109" s="71" t="str">
        <f t="shared" si="4"/>
        <v>AJ 4000 San Luis Obispo County</v>
      </c>
      <c r="B109" s="68" t="s">
        <v>462</v>
      </c>
      <c r="C109" s="130" t="s">
        <v>646</v>
      </c>
      <c r="D109" s="72" t="s">
        <v>775</v>
      </c>
      <c r="E109" s="70" t="s">
        <v>463</v>
      </c>
      <c r="F109" s="68" t="s">
        <v>464</v>
      </c>
      <c r="G109" s="68" t="s">
        <v>465</v>
      </c>
      <c r="H109" s="69">
        <v>93422</v>
      </c>
    </row>
    <row r="110" spans="1:8" x14ac:dyDescent="0.3">
      <c r="A110" s="71" t="str">
        <f t="shared" si="4"/>
        <v>CA 4100 San Mateo County</v>
      </c>
      <c r="B110" s="68" t="s">
        <v>466</v>
      </c>
      <c r="C110" s="130" t="s">
        <v>647</v>
      </c>
      <c r="D110" s="72" t="s">
        <v>776</v>
      </c>
      <c r="E110" s="70" t="s">
        <v>467</v>
      </c>
      <c r="F110" s="68" t="s">
        <v>468</v>
      </c>
      <c r="G110" s="68" t="s">
        <v>469</v>
      </c>
      <c r="H110" s="69" t="s">
        <v>470</v>
      </c>
    </row>
    <row r="111" spans="1:8" x14ac:dyDescent="0.3">
      <c r="A111" s="71" t="str">
        <f t="shared" si="4"/>
        <v>AR 4200 Santa Barbara County</v>
      </c>
      <c r="B111" s="68" t="s">
        <v>471</v>
      </c>
      <c r="C111" s="130" t="s">
        <v>648</v>
      </c>
      <c r="D111" s="72" t="s">
        <v>777</v>
      </c>
      <c r="E111" s="70" t="s">
        <v>472</v>
      </c>
      <c r="F111" s="68" t="s">
        <v>473</v>
      </c>
      <c r="G111" s="68" t="s">
        <v>474</v>
      </c>
      <c r="H111" s="69">
        <v>93117</v>
      </c>
    </row>
    <row r="112" spans="1:8" x14ac:dyDescent="0.3">
      <c r="A112" s="71" t="str">
        <f t="shared" si="4"/>
        <v>NN 4301 Santa Clara Area I</v>
      </c>
      <c r="B112" s="68" t="s">
        <v>475</v>
      </c>
      <c r="C112" s="130" t="s">
        <v>649</v>
      </c>
      <c r="D112" s="72" t="s">
        <v>778</v>
      </c>
      <c r="E112" s="70" t="s">
        <v>556</v>
      </c>
      <c r="F112" s="73" t="s">
        <v>476</v>
      </c>
      <c r="G112" s="73" t="s">
        <v>477</v>
      </c>
      <c r="H112" s="75" t="s">
        <v>478</v>
      </c>
    </row>
    <row r="113" spans="1:8" x14ac:dyDescent="0.3">
      <c r="A113" s="71" t="str">
        <f t="shared" si="4"/>
        <v>QQ 4302 Santa Clara Area II</v>
      </c>
      <c r="B113" s="68" t="s">
        <v>475</v>
      </c>
      <c r="C113" s="130" t="s">
        <v>650</v>
      </c>
      <c r="D113" s="72" t="s">
        <v>779</v>
      </c>
      <c r="E113" s="74" t="s">
        <v>557</v>
      </c>
      <c r="F113" s="135"/>
      <c r="G113" s="135"/>
      <c r="H113" s="136"/>
    </row>
    <row r="114" spans="1:8" x14ac:dyDescent="0.3">
      <c r="A114" s="71" t="str">
        <f t="shared" si="4"/>
        <v>NB 4303 Santa Clara Area III</v>
      </c>
      <c r="B114" s="68" t="s">
        <v>475</v>
      </c>
      <c r="C114" s="130" t="s">
        <v>651</v>
      </c>
      <c r="D114" s="72" t="s">
        <v>780</v>
      </c>
      <c r="E114" s="74" t="s">
        <v>558</v>
      </c>
      <c r="F114" s="137"/>
      <c r="G114" s="137"/>
      <c r="H114" s="138"/>
    </row>
    <row r="115" spans="1:8" x14ac:dyDescent="0.3">
      <c r="A115" s="71" t="str">
        <f t="shared" si="4"/>
        <v>NC 4304 Santa Clara Area IV</v>
      </c>
      <c r="B115" s="68" t="s">
        <v>475</v>
      </c>
      <c r="C115" s="130" t="s">
        <v>652</v>
      </c>
      <c r="D115" s="72" t="s">
        <v>781</v>
      </c>
      <c r="E115" s="74" t="s">
        <v>559</v>
      </c>
      <c r="F115" s="137"/>
      <c r="G115" s="137"/>
      <c r="H115" s="138"/>
    </row>
    <row r="116" spans="1:8" x14ac:dyDescent="0.3">
      <c r="A116" s="71" t="str">
        <f t="shared" si="4"/>
        <v>NF 4307 Santa Clara Area VII</v>
      </c>
      <c r="B116" s="68" t="s">
        <v>475</v>
      </c>
      <c r="C116" s="130" t="s">
        <v>653</v>
      </c>
      <c r="D116" s="72" t="s">
        <v>782</v>
      </c>
      <c r="E116" s="74" t="s">
        <v>560</v>
      </c>
      <c r="F116" s="137"/>
      <c r="G116" s="137"/>
      <c r="H116" s="138"/>
    </row>
    <row r="117" spans="1:8" x14ac:dyDescent="0.3">
      <c r="A117" s="71" t="str">
        <f t="shared" si="4"/>
        <v>ND 4311 Southeast Consortium</v>
      </c>
      <c r="B117" s="70" t="s">
        <v>475</v>
      </c>
      <c r="C117" s="130" t="s">
        <v>654</v>
      </c>
      <c r="D117" s="72" t="s">
        <v>783</v>
      </c>
      <c r="E117" s="74" t="s">
        <v>479</v>
      </c>
      <c r="F117" s="139" t="s">
        <v>480</v>
      </c>
      <c r="G117" s="139" t="s">
        <v>477</v>
      </c>
      <c r="H117" s="76">
        <v>95148</v>
      </c>
    </row>
    <row r="118" spans="1:8" x14ac:dyDescent="0.3">
      <c r="A118" s="71" t="str">
        <f t="shared" si="4"/>
        <v>SC 4401 North Santa Cruz County</v>
      </c>
      <c r="B118" s="68" t="s">
        <v>481</v>
      </c>
      <c r="C118" s="130" t="s">
        <v>655</v>
      </c>
      <c r="D118" s="72" t="s">
        <v>784</v>
      </c>
      <c r="E118" s="70" t="s">
        <v>482</v>
      </c>
      <c r="F118" s="68" t="s">
        <v>483</v>
      </c>
      <c r="G118" s="68" t="s">
        <v>481</v>
      </c>
      <c r="H118" s="69" t="s">
        <v>484</v>
      </c>
    </row>
    <row r="119" spans="1:8" x14ac:dyDescent="0.3">
      <c r="A119" s="71" t="str">
        <f t="shared" si="4"/>
        <v>PV 4411 Pajaro Valley Joint Unified</v>
      </c>
      <c r="B119" s="68" t="s">
        <v>481</v>
      </c>
      <c r="C119" s="130" t="s">
        <v>656</v>
      </c>
      <c r="D119" s="72" t="s">
        <v>785</v>
      </c>
      <c r="E119" s="70" t="s">
        <v>485</v>
      </c>
      <c r="F119" s="68" t="s">
        <v>486</v>
      </c>
      <c r="G119" s="68" t="s">
        <v>487</v>
      </c>
      <c r="H119" s="69">
        <v>95076</v>
      </c>
    </row>
    <row r="120" spans="1:8" x14ac:dyDescent="0.3">
      <c r="A120" s="71" t="str">
        <f t="shared" si="4"/>
        <v>AO 4500 Shasta County</v>
      </c>
      <c r="B120" s="68" t="s">
        <v>488</v>
      </c>
      <c r="C120" s="130" t="s">
        <v>657</v>
      </c>
      <c r="D120" s="72" t="s">
        <v>786</v>
      </c>
      <c r="E120" s="70" t="s">
        <v>489</v>
      </c>
      <c r="F120" s="68" t="s">
        <v>490</v>
      </c>
      <c r="G120" s="68" t="s">
        <v>491</v>
      </c>
      <c r="H120" s="69" t="s">
        <v>492</v>
      </c>
    </row>
    <row r="121" spans="1:8" x14ac:dyDescent="0.3">
      <c r="A121" s="71" t="str">
        <f t="shared" si="4"/>
        <v>AW 4600 Sierra County</v>
      </c>
      <c r="B121" s="68" t="s">
        <v>493</v>
      </c>
      <c r="C121" s="130" t="s">
        <v>658</v>
      </c>
      <c r="D121" s="72" t="s">
        <v>787</v>
      </c>
      <c r="E121" s="70" t="s">
        <v>494</v>
      </c>
      <c r="F121" s="68" t="s">
        <v>495</v>
      </c>
      <c r="G121" s="68" t="s">
        <v>496</v>
      </c>
      <c r="H121" s="69" t="s">
        <v>497</v>
      </c>
    </row>
    <row r="122" spans="1:8" x14ac:dyDescent="0.3">
      <c r="A122" s="71" t="str">
        <f t="shared" si="4"/>
        <v>AU 4700 Siskiyou County</v>
      </c>
      <c r="B122" s="68" t="s">
        <v>498</v>
      </c>
      <c r="C122" s="130" t="s">
        <v>659</v>
      </c>
      <c r="D122" s="72" t="s">
        <v>788</v>
      </c>
      <c r="E122" s="70" t="s">
        <v>499</v>
      </c>
      <c r="F122" s="68" t="s">
        <v>500</v>
      </c>
      <c r="G122" s="68" t="s">
        <v>501</v>
      </c>
      <c r="H122" s="69">
        <v>96097</v>
      </c>
    </row>
    <row r="123" spans="1:8" x14ac:dyDescent="0.3">
      <c r="A123" s="71" t="str">
        <f t="shared" si="4"/>
        <v>BT 4801 Solano County</v>
      </c>
      <c r="B123" s="68" t="s">
        <v>502</v>
      </c>
      <c r="C123" s="130" t="s">
        <v>660</v>
      </c>
      <c r="D123" s="72" t="s">
        <v>789</v>
      </c>
      <c r="E123" s="70" t="s">
        <v>503</v>
      </c>
      <c r="F123" s="68" t="s">
        <v>504</v>
      </c>
      <c r="G123" s="68" t="s">
        <v>505</v>
      </c>
      <c r="H123" s="69">
        <v>94585</v>
      </c>
    </row>
    <row r="124" spans="1:8" x14ac:dyDescent="0.3">
      <c r="A124" s="71" t="str">
        <f t="shared" si="4"/>
        <v>CD 4811 Vallejo City Unified</v>
      </c>
      <c r="B124" s="68" t="s">
        <v>502</v>
      </c>
      <c r="C124" s="130" t="s">
        <v>661</v>
      </c>
      <c r="D124" s="72" t="s">
        <v>790</v>
      </c>
      <c r="E124" s="70" t="s">
        <v>506</v>
      </c>
      <c r="F124" s="68" t="s">
        <v>507</v>
      </c>
      <c r="G124" s="68" t="s">
        <v>508</v>
      </c>
      <c r="H124" s="69">
        <v>94592</v>
      </c>
    </row>
    <row r="125" spans="1:8" x14ac:dyDescent="0.3">
      <c r="A125" s="71" t="str">
        <f t="shared" si="4"/>
        <v>AV 4900 Sonoma County</v>
      </c>
      <c r="B125" s="68" t="s">
        <v>509</v>
      </c>
      <c r="C125" s="130" t="s">
        <v>662</v>
      </c>
      <c r="D125" s="72" t="s">
        <v>791</v>
      </c>
      <c r="E125" s="70" t="s">
        <v>510</v>
      </c>
      <c r="F125" s="68" t="s">
        <v>511</v>
      </c>
      <c r="G125" s="68" t="s">
        <v>512</v>
      </c>
      <c r="H125" s="69" t="s">
        <v>513</v>
      </c>
    </row>
    <row r="126" spans="1:8" x14ac:dyDescent="0.3">
      <c r="A126" s="71" t="str">
        <f t="shared" si="4"/>
        <v>SO 4951 Sonoma County Charter</v>
      </c>
      <c r="B126" s="68" t="s">
        <v>509</v>
      </c>
      <c r="C126" s="130" t="s">
        <v>663</v>
      </c>
      <c r="D126" s="72" t="s">
        <v>792</v>
      </c>
      <c r="E126" s="70" t="s">
        <v>514</v>
      </c>
      <c r="F126" s="68" t="s">
        <v>511</v>
      </c>
      <c r="G126" s="68" t="s">
        <v>512</v>
      </c>
      <c r="H126" s="69" t="s">
        <v>513</v>
      </c>
    </row>
    <row r="127" spans="1:8" x14ac:dyDescent="0.3">
      <c r="A127" s="71" t="str">
        <f t="shared" si="4"/>
        <v>XX 5001 Stanislaus County</v>
      </c>
      <c r="B127" s="68" t="s">
        <v>515</v>
      </c>
      <c r="C127" s="130" t="s">
        <v>664</v>
      </c>
      <c r="D127" s="72" t="s">
        <v>793</v>
      </c>
      <c r="E127" s="70" t="s">
        <v>516</v>
      </c>
      <c r="F127" s="68" t="s">
        <v>517</v>
      </c>
      <c r="G127" s="68" t="s">
        <v>518</v>
      </c>
      <c r="H127" s="69">
        <v>95354</v>
      </c>
    </row>
    <row r="128" spans="1:8" x14ac:dyDescent="0.3">
      <c r="A128" s="71" t="str">
        <f t="shared" si="4"/>
        <v>ZZ 5011 Modesto City Schools</v>
      </c>
      <c r="B128" s="68" t="s">
        <v>515</v>
      </c>
      <c r="C128" s="130" t="s">
        <v>665</v>
      </c>
      <c r="D128" s="72" t="s">
        <v>794</v>
      </c>
      <c r="E128" s="70" t="s">
        <v>519</v>
      </c>
      <c r="F128" s="68" t="s">
        <v>520</v>
      </c>
      <c r="G128" s="68" t="s">
        <v>518</v>
      </c>
      <c r="H128" s="69">
        <v>95351</v>
      </c>
    </row>
    <row r="129" spans="1:8" x14ac:dyDescent="0.3">
      <c r="A129" s="71" t="str">
        <f t="shared" si="4"/>
        <v>BV 5100 Sutter County</v>
      </c>
      <c r="B129" s="70" t="s">
        <v>521</v>
      </c>
      <c r="C129" s="130" t="s">
        <v>666</v>
      </c>
      <c r="D129" s="72" t="s">
        <v>795</v>
      </c>
      <c r="E129" s="70" t="s">
        <v>522</v>
      </c>
      <c r="F129" s="68" t="s">
        <v>523</v>
      </c>
      <c r="G129" s="68" t="s">
        <v>524</v>
      </c>
      <c r="H129" s="69">
        <v>95993</v>
      </c>
    </row>
    <row r="130" spans="1:8" x14ac:dyDescent="0.3">
      <c r="A130" s="71" t="str">
        <f t="shared" si="4"/>
        <v>AE 5200 Tehama County</v>
      </c>
      <c r="B130" s="70" t="s">
        <v>525</v>
      </c>
      <c r="C130" s="130" t="s">
        <v>667</v>
      </c>
      <c r="D130" s="72" t="s">
        <v>796</v>
      </c>
      <c r="E130" s="70" t="s">
        <v>526</v>
      </c>
      <c r="F130" s="68" t="s">
        <v>527</v>
      </c>
      <c r="G130" s="68" t="s">
        <v>528</v>
      </c>
      <c r="H130" s="69">
        <v>96080</v>
      </c>
    </row>
    <row r="131" spans="1:8" x14ac:dyDescent="0.3">
      <c r="A131" s="71" t="str">
        <f t="shared" si="4"/>
        <v>AH 5300 Trinity County</v>
      </c>
      <c r="B131" s="70" t="s">
        <v>529</v>
      </c>
      <c r="C131" s="130" t="s">
        <v>668</v>
      </c>
      <c r="D131" s="72" t="s">
        <v>797</v>
      </c>
      <c r="E131" s="70" t="s">
        <v>530</v>
      </c>
      <c r="F131" s="68" t="s">
        <v>531</v>
      </c>
      <c r="G131" s="68" t="s">
        <v>532</v>
      </c>
      <c r="H131" s="69">
        <v>96093</v>
      </c>
    </row>
    <row r="132" spans="1:8" x14ac:dyDescent="0.3">
      <c r="A132" s="71" t="str">
        <f t="shared" si="4"/>
        <v>CG 5400 Tulare County</v>
      </c>
      <c r="B132" s="70" t="s">
        <v>533</v>
      </c>
      <c r="C132" s="130" t="s">
        <v>669</v>
      </c>
      <c r="D132" s="72" t="s">
        <v>798</v>
      </c>
      <c r="E132" s="70" t="s">
        <v>534</v>
      </c>
      <c r="F132" s="68" t="s">
        <v>535</v>
      </c>
      <c r="G132" s="68" t="s">
        <v>536</v>
      </c>
      <c r="H132" s="69" t="s">
        <v>537</v>
      </c>
    </row>
    <row r="133" spans="1:8" x14ac:dyDescent="0.3">
      <c r="A133" s="71" t="str">
        <f t="shared" si="4"/>
        <v>TU 5500 Tuolumne County</v>
      </c>
      <c r="B133" s="68" t="s">
        <v>538</v>
      </c>
      <c r="C133" s="130" t="s">
        <v>670</v>
      </c>
      <c r="D133" s="72" t="s">
        <v>799</v>
      </c>
      <c r="E133" s="70" t="s">
        <v>539</v>
      </c>
      <c r="F133" s="68" t="s">
        <v>540</v>
      </c>
      <c r="G133" s="68" t="s">
        <v>541</v>
      </c>
      <c r="H133" s="69" t="s">
        <v>542</v>
      </c>
    </row>
    <row r="134" spans="1:8" x14ac:dyDescent="0.3">
      <c r="A134" s="71" t="str">
        <f t="shared" si="4"/>
        <v>AG 5600 Ventura County</v>
      </c>
      <c r="B134" s="70" t="s">
        <v>543</v>
      </c>
      <c r="C134" s="130" t="s">
        <v>671</v>
      </c>
      <c r="D134" s="72" t="s">
        <v>800</v>
      </c>
      <c r="E134" s="70" t="s">
        <v>544</v>
      </c>
      <c r="F134" s="68" t="s">
        <v>545</v>
      </c>
      <c r="G134" s="68" t="s">
        <v>546</v>
      </c>
      <c r="H134" s="69">
        <v>93012</v>
      </c>
    </row>
    <row r="135" spans="1:8" x14ac:dyDescent="0.3">
      <c r="A135" s="71" t="str">
        <f t="shared" si="4"/>
        <v>BH 5700 Yolo County</v>
      </c>
      <c r="B135" s="70" t="s">
        <v>547</v>
      </c>
      <c r="C135" s="130" t="s">
        <v>672</v>
      </c>
      <c r="D135" s="72" t="s">
        <v>801</v>
      </c>
      <c r="E135" s="70" t="s">
        <v>548</v>
      </c>
      <c r="F135" s="68" t="s">
        <v>549</v>
      </c>
      <c r="G135" s="68" t="s">
        <v>550</v>
      </c>
      <c r="H135" s="69">
        <v>95776</v>
      </c>
    </row>
    <row r="136" spans="1:8" x14ac:dyDescent="0.3">
      <c r="A136" s="71" t="str">
        <f t="shared" si="4"/>
        <v>BC 5800 Yuba County</v>
      </c>
      <c r="B136" s="70" t="s">
        <v>551</v>
      </c>
      <c r="C136" s="130" t="s">
        <v>673</v>
      </c>
      <c r="D136" s="72" t="s">
        <v>802</v>
      </c>
      <c r="E136" s="70" t="s">
        <v>552</v>
      </c>
      <c r="F136" s="68" t="s">
        <v>553</v>
      </c>
      <c r="G136" s="68" t="s">
        <v>554</v>
      </c>
      <c r="H136" s="69" t="s">
        <v>555</v>
      </c>
    </row>
    <row r="137" spans="1:8" x14ac:dyDescent="0.3">
      <c r="A137" s="71" t="s">
        <v>848</v>
      </c>
      <c r="B137" s="68"/>
      <c r="C137" s="130"/>
      <c r="D137" s="72"/>
      <c r="E137" s="70"/>
      <c r="F137" s="68"/>
      <c r="G137" s="68"/>
      <c r="H137" s="69"/>
    </row>
    <row r="138" spans="1:8" x14ac:dyDescent="0.3">
      <c r="A138" t="s">
        <v>866</v>
      </c>
    </row>
  </sheetData>
  <sortState xmlns:xlrd2="http://schemas.microsoft.com/office/spreadsheetml/2017/richdata2" ref="A3:H132">
    <sortCondition ref="A3"/>
  </sortState>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5"/>
  <sheetViews>
    <sheetView zoomScaleNormal="100" workbookViewId="0">
      <pane xSplit="1" ySplit="4" topLeftCell="B53" activePane="bottomRight" state="frozen"/>
      <selection activeCell="Q20" sqref="Q20"/>
      <selection pane="topRight" activeCell="Q20" sqref="Q20"/>
      <selection pane="bottomLeft" activeCell="Q20" sqref="Q20"/>
      <selection pane="bottomRight" activeCell="J69" sqref="J69"/>
    </sheetView>
  </sheetViews>
  <sheetFormatPr defaultRowHeight="14.4" x14ac:dyDescent="0.3"/>
  <cols>
    <col min="1" max="1" width="35.44140625" customWidth="1"/>
    <col min="2" max="2" width="10.109375" bestFit="1" customWidth="1"/>
    <col min="3" max="3" width="15" customWidth="1"/>
    <col min="4" max="4" width="10.109375" bestFit="1" customWidth="1"/>
    <col min="5" max="5" width="11.44140625" customWidth="1"/>
    <col min="6" max="6" width="10.109375" bestFit="1" customWidth="1"/>
    <col min="7" max="7" width="15.5546875" customWidth="1"/>
    <col min="8" max="8" width="10.109375" bestFit="1" customWidth="1"/>
    <col min="9" max="9" width="11.44140625" customWidth="1"/>
  </cols>
  <sheetData>
    <row r="1" spans="1:9" ht="23.4" x14ac:dyDescent="0.45">
      <c r="A1" s="1"/>
      <c r="B1" s="233" t="s">
        <v>828</v>
      </c>
      <c r="C1" s="233"/>
      <c r="D1" s="233"/>
      <c r="E1" s="233"/>
      <c r="F1" s="233"/>
      <c r="G1" s="233"/>
      <c r="H1" s="233"/>
      <c r="I1" s="233"/>
    </row>
    <row r="2" spans="1:9" ht="18" x14ac:dyDescent="0.35">
      <c r="B2" s="234">
        <f>'CDE Form'!G3</f>
        <v>0</v>
      </c>
      <c r="C2" s="234"/>
      <c r="D2" s="234"/>
      <c r="E2" s="234"/>
      <c r="F2" s="234"/>
      <c r="G2" s="234"/>
      <c r="H2" s="234"/>
      <c r="I2" s="234"/>
    </row>
    <row r="3" spans="1:9" s="112" customFormat="1" ht="27.75" customHeight="1" x14ac:dyDescent="0.3">
      <c r="B3" s="232" t="s">
        <v>817</v>
      </c>
      <c r="C3" s="232"/>
      <c r="D3" s="232" t="s">
        <v>819</v>
      </c>
      <c r="E3" s="232"/>
      <c r="F3" s="232" t="s">
        <v>820</v>
      </c>
      <c r="G3" s="232"/>
      <c r="H3" s="232" t="s">
        <v>821</v>
      </c>
      <c r="I3" s="232"/>
    </row>
    <row r="4" spans="1:9" s="2" customFormat="1" x14ac:dyDescent="0.3">
      <c r="B4" s="27" t="s">
        <v>88</v>
      </c>
      <c r="C4" s="27" t="s">
        <v>818</v>
      </c>
      <c r="D4" s="27" t="s">
        <v>88</v>
      </c>
      <c r="E4" s="27" t="s">
        <v>818</v>
      </c>
      <c r="F4" s="27" t="s">
        <v>88</v>
      </c>
      <c r="G4" s="27" t="s">
        <v>818</v>
      </c>
      <c r="H4" s="27" t="s">
        <v>88</v>
      </c>
      <c r="I4" s="27" t="s">
        <v>818</v>
      </c>
    </row>
    <row r="5" spans="1:9" x14ac:dyDescent="0.3">
      <c r="A5" s="30">
        <f>'District A'!$B$3</f>
        <v>0</v>
      </c>
      <c r="B5" s="90" t="str">
        <f>IF('SELPA Summary by Fiscal Year'!JW5="Pass","2026-2027",IF('SELPA Summary by Fiscal Year'!JW5="Pass With Exemption(s)","2026-2027",IF('SELPA Summary by Fiscal Year'!JD5="Pass","2025-2026",IF('SELPA Summary by Fiscal Year'!JD5="Pass With Exemption(s)","2025-2026",IF('SELPA Summary by Fiscal Year'!IK5="Pass","2024-2025",IF('SELPA Summary by Fiscal Year'!IK5="Pass With Exemption(s)","2024-2025",IF('SELPA Summary by Fiscal Year'!HR5="Pass","2023-2024",IF('SELPA Summary by Fiscal Year'!HR5="Pass With Exemption(s)","2023-2024",IF('SELPA Summary by Fiscal Year'!GY5="Pass","2022-2023",IF('SELPA Summary by Fiscal Year'!GY5="Pass With Exemption(s)","2022-2023",IF('SELPA Summary by Fiscal Year'!GF5="Pass","2021-2022",IF('SELPA Summary by Fiscal Year'!GF5="Pass With Exemption(s)","2021-2022",IF('SELPA Summary by Fiscal Year'!FM5="Pass","2020-2021",IF('SELPA Summary by Fiscal Year'!FM5="Pass With Exemption(s)","2020-2021",IF('SELPA Summary by Fiscal Year'!ET5="Pass","2019-2020",IF('SELPA Summary by Fiscal Year'!ET5="Pass With Exemption(s)","2019-2020",IF('SELPA Summary by Fiscal Year'!EA5="Pass","2018-2019",IF('SELPA Summary by Fiscal Year'!EA5="Pass With Exemption(s)","2018-2019",IF('SELPA Summary by Fiscal Year'!DH5="Pass","2017-2018",IF('SELPA Summary by Fiscal Year'!DH5="Pass With Exemption(s)","2017-2018",IF('SELPA Summary by Fiscal Year'!CO5="Pass","2016-2017",IF('SELPA Summary by Fiscal Year'!CO5="Pass With Exemption(s)","2016-2017",IF('SELPA Summary by Fiscal Year'!BV5="Pass","2015-2016",IF('SELPA Summary by Fiscal Year'!BV5="Pass With Exemption(s)","2015-2016",IF('SELPA Summary by Fiscal Year'!BC5="Pass","2014-2015",IF('SELPA Summary by Fiscal Year'!BC5="Pass With Exemption(s)","2014-2015",IF('SELPA Summary by Fiscal Year'!AJ5="Pass","2013-2014",IF('SELPA Summary by Fiscal Year'!AJ5="Pass With Exemption(s)","2013-2014",IF('SELPA Summary by Fiscal Year'!Q5="Pass","2012-2013",IF('SELPA Summary by Fiscal Year'!Q5="Pass With Exemption(s)","2012-2013",IF('SELPA Summary by Fiscal Year'!C5="Pass","2011-2012",IF('SELPA Summary by Fiscal Year'!C5="Pass With Exemption(s)","2011-2012",""))))))))))))))))))))))))))))))))</f>
        <v/>
      </c>
      <c r="C5" s="91" t="str">
        <f>IF(B5="","",VLOOKUP(B5,'District A'!$A$10:$X$25,4,FALSE)-VLOOKUP(B5,'District A'!$A$10:$X$25,24,FALSE))</f>
        <v/>
      </c>
      <c r="D5" s="90" t="str">
        <f>IF('SELPA Summary by Fiscal Year'!KA5="Pass","2026-2027",IF('SELPA Summary by Fiscal Year'!KA5="Pass With Exemption(s)","2026-2027",IF('SELPA Summary by Fiscal Year'!JH5="Pass","2025-2026",IF('SELPA Summary by Fiscal Year'!JH5="Pass With Exemption(s)","2025-2026",IF('SELPA Summary by Fiscal Year'!IO5="Pass","2024-2025",IF('SELPA Summary by Fiscal Year'!IO5="Pass With Exemption(s)","2024-2025",IF('SELPA Summary by Fiscal Year'!HV5="Pass","2023-2024",IF('SELPA Summary by Fiscal Year'!HV5="Pass With Exemption(s)","2023-2024",IF('SELPA Summary by Fiscal Year'!HC5="Pass","2022-2023",IF('SELPA Summary by Fiscal Year'!HC5="Pass With Exemption(s)","2022-2023",IF('SELPA Summary by Fiscal Year'!GJ5="Pass","2021-2022",IF('SELPA Summary by Fiscal Year'!GJ5="Pass With Exemption(s)","2021-2022",IF('SELPA Summary by Fiscal Year'!FQ5="Pass","2020-2021",IF('SELPA Summary by Fiscal Year'!FQ5="Pass With Exemption(s)","2020-2021",IF('SELPA Summary by Fiscal Year'!EX5="Pass","2019-2020",IF('SELPA Summary by Fiscal Year'!EX5="Pass With Exemption(s)","2019-2020",IF('SELPA Summary by Fiscal Year'!EE5="Pass","2018-2019",IF('SELPA Summary by Fiscal Year'!EE5="Pass With Exemption(s)","2018-2019",IF('SELPA Summary by Fiscal Year'!DL5="Pass","2017-2018",IF('SELPA Summary by Fiscal Year'!DL5="Pass With Exemption(s)","2017-2018",IF('SELPA Summary by Fiscal Year'!CS5="Pass","2016-2017",IF('SELPA Summary by Fiscal Year'!CS5="Pass With Exemption(s)","2016-2017",IF('SELPA Summary by Fiscal Year'!BZ5="Pass","2015-2016",IF('SELPA Summary by Fiscal Year'!BZ5="Pass With Exemption(s)","2016-2017",IF('SELPA Summary by Fiscal Year'!BG5="Pass","2014-2015",IF('SELPA Summary by Fiscal Year'!BG5="Pass With Exemption(s)","2014-2015",IF('SELPA Summary by Fiscal Year'!AN5="Pass","2013-2014",IF('SELPA Summary by Fiscal Year'!AN5="Pass With Exemption(s)","2013-2014",IF('SELPA Summary by Fiscal Year'!U5="Pass","2012-2013",IF('SELPA Summary by Fiscal Year'!U5="Pass With Exemption(s)","2012-2013",IF('SELPA Summary by Fiscal Year'!E5="Pass","2011-2012",IF('SELPA Summary by Fiscal Year'!E5="Pass With Exemption(s)","2011-2012",""))))))))))))))))))))))))))))))))</f>
        <v/>
      </c>
      <c r="E5" s="91" t="str">
        <f>IF(D5="","",VLOOKUP(D5,'District A'!$A$10:$X$25,6,FALSE)-(VLOOKUP(D5,'District A'!$A$10:$X$25,24,FALSE)/VLOOKUP(D5,'District A'!$A$10:$X$25,5,FALSE)))</f>
        <v/>
      </c>
      <c r="F5" s="90" t="str">
        <f>IF('SELPA Summary by Fiscal Year'!KE5="Pass","2026-2027",IF('SELPA Summary by Fiscal Year'!KE5="Pass With Exemption(s)","2026-2027",IF('SELPA Summary by Fiscal Year'!JL5="Pass","2025-2026",IF('SELPA Summary by Fiscal Year'!JL5="Pass With Exemption(s)","2025-2026",IF('SELPA Summary by Fiscal Year'!IS5="Pass","2024-2025",IF('SELPA Summary by Fiscal Year'!IS5="Pass With Exemption(s)","2024-2025",IF('SELPA Summary by Fiscal Year'!HZ5="Pass","2023-2024",IF('SELPA Summary by Fiscal Year'!HZ5="Pass With Exemption(s)","2023-2024",IF('SELPA Summary by Fiscal Year'!HG5="Pass","2022-2023",IF('SELPA Summary by Fiscal Year'!HG5="Pass With Exemption(s)","2022-2023",IF('SELPA Summary by Fiscal Year'!GN5="Pass","2021-2022",IF('SELPA Summary by Fiscal Year'!GN5="Pass With Exemption(s)","2021-2022",IF('SELPA Summary by Fiscal Year'!FU5="Pass","2020-2021",IF('SELPA Summary by Fiscal Year'!FU5="Pass With Exemption(s)","2020-2021",IF('SELPA Summary by Fiscal Year'!FB5="Pass","2019-2020",IF('SELPA Summary by Fiscal Year'!FB5="Pass With Exemption(s)","2019-2020",IF('SELPA Summary by Fiscal Year'!EI5="Pass","2018-2019",IF('SELPA Summary by Fiscal Year'!EI5="Pass With Exemption(s)","2018-2019",IF('SELPA Summary by Fiscal Year'!DP5="Pass","2017-2018",IF('SELPA Summary by Fiscal Year'!DP5="Pass With Exemption(s)","2017-2018",IF('SELPA Summary by Fiscal Year'!CW5="Pass","2016-2017",IF('SELPA Summary by Fiscal Year'!CW5="Pass With Exemption(s)","2016-2017",IF('SELPA Summary by Fiscal Year'!CD5="Pass","2015-2016",IF('SELPA Summary by Fiscal Year'!CD5="Pass With Exemption(s)","2015-2016",IF('SELPA Summary by Fiscal Year'!BK5="Pass","2014-2015",IF('SELPA Summary by Fiscal Year'!BK5="Pass With Exemption(s)","2014-2015",IF('SELPA Summary by Fiscal Year'!AR5="Pass","2013-2014",IF('SELPA Summary by Fiscal Year'!AR5="Pass With Exemption(s)","2013-2014",IF('SELPA Summary by Fiscal Year'!Y5="Pass","2012-2013",IF('SELPA Summary by Fiscal Year'!Y5="Pass With Exemption(s)","2012-2013",IF('SELPA Summary by Fiscal Year'!H5="Pass","2011-2012",IF('SELPA Summary by Fiscal Year'!H5="Pass With Exemption(s)","2011-2012",""))))))))))))))))))))))))))))))))</f>
        <v/>
      </c>
      <c r="G5" s="91" t="str">
        <f>IF(F5="","",VLOOKUP(F5,'District A'!$A$10:$X$25,15,FALSE))</f>
        <v/>
      </c>
      <c r="H5" s="90" t="str">
        <f>IF('SELPA Summary by Fiscal Year'!KH5="Pass","2026-2027",IF('SELPA Summary by Fiscal Year'!KH5="Pass With Exemption(s)","2026-2027",IF('SELPA Summary by Fiscal Year'!JO5="Pass","2025-2026",IF('SELPA Summary by Fiscal Year'!JO5="Pass With Exemption(s)","2025-2026",IF('SELPA Summary by Fiscal Year'!IV5="Pass","2024-2025",IF('SELPA Summary by Fiscal Year'!IV5="Pass With Exemption(s)","2024-2025",IF('SELPA Summary by Fiscal Year'!IC5="Pass","2023-2024",IF('SELPA Summary by Fiscal Year'!IC5="Pass With Exemption(s)","2023-2024",IF('SELPA Summary by Fiscal Year'!HJ5="Pass","2022-2023",IF('SELPA Summary by Fiscal Year'!HJ5="Pass With Exemption(s)","2022-2023",IF('SELPA Summary by Fiscal Year'!GQ5="Pass","2021-2022",IF('SELPA Summary by Fiscal Year'!GQ5="Pass With Exemption(s)","2021-2022",IF('SELPA Summary by Fiscal Year'!FX5="Pass","2020-2021",IF('SELPA Summary by Fiscal Year'!FX5="Pass With Exemption(s)","2020-2021",IF('SELPA Summary by Fiscal Year'!FE5="Pass","2019-2020",IF('SELPA Summary by Fiscal Year'!FE5="Pass With Exemption(s)","2019-2020",IF('SELPA Summary by Fiscal Year'!EL5="Pass","2018-2019",IF('SELPA Summary by Fiscal Year'!EL5="Pass With Exemption(s)","2018-2019",IF('SELPA Summary by Fiscal Year'!DS5="Pass","2017-2018",IF('SELPA Summary by Fiscal Year'!DS5="Pass With Exemption(s)","2017-2018",IF('SELPA Summary by Fiscal Year'!CZ5="Pass","2016-2017",IF('SELPA Summary by Fiscal Year'!CZ5="Pass With Exemption(s)","2016-2017",IF('SELPA Summary by Fiscal Year'!CG5="Pass","2015-2016",IF('SELPA Summary by Fiscal Year'!CG5="Pass With Exemption(s)","2015-2016",IF('SELPA Summary by Fiscal Year'!BN5="Pass","2014-2015",IF('SELPA Summary by Fiscal Year'!BN5="Pass With Exemption(s)","2014-2015",IF('SELPA Summary by Fiscal Year'!AU5="Pass","2013-2014",IF('SELPA Summary by Fiscal Year'!AU5="Pass With Exemption(s)","2013-2014",IF('SELPA Summary by Fiscal Year'!AB5="Pass","2012-2013",IF('SELPA Summary by Fiscal Year'!AB5="Pass With Exemption(s)","2012-2013",IF('SELPA Summary by Fiscal Year'!J5="Pass","2011-2012",IF('SELPA Summary by Fiscal Year'!J5="Pass With Exemption(s)","2011-2012",""))))))))))))))))))))))))))))))))</f>
        <v/>
      </c>
      <c r="I5" s="91" t="str">
        <f>IF(H5="","",VLOOKUP(H5,'District A'!$A$10:$X$25,16,FALSE))</f>
        <v/>
      </c>
    </row>
    <row r="6" spans="1:9" x14ac:dyDescent="0.3">
      <c r="A6" s="30">
        <f>'District B'!$B$3</f>
        <v>0</v>
      </c>
      <c r="B6" s="90" t="str">
        <f>IF('SELPA Summary by Fiscal Year'!JW6="Pass","2026-2027",IF('SELPA Summary by Fiscal Year'!JW6="Pass With Exemption(s)","2026-2027",IF('SELPA Summary by Fiscal Year'!JD6="Pass","2025-2026",IF('SELPA Summary by Fiscal Year'!JD6="Pass With Exemption(s)","2025-2026",IF('SELPA Summary by Fiscal Year'!IK6="Pass","2024-2025",IF('SELPA Summary by Fiscal Year'!IK6="Pass With Exemption(s)","2024-2025",IF('SELPA Summary by Fiscal Year'!HR6="Pass","2023-2024",IF('SELPA Summary by Fiscal Year'!HR6="Pass With Exemption(s)","2023-2024",IF('SELPA Summary by Fiscal Year'!GY6="Pass","2022-2023",IF('SELPA Summary by Fiscal Year'!GY6="Pass With Exemption(s)","2022-2023",IF('SELPA Summary by Fiscal Year'!GF6="Pass","2021-2022",IF('SELPA Summary by Fiscal Year'!GF6="Pass With Exemption(s)","2021-2022",IF('SELPA Summary by Fiscal Year'!FM6="Pass","2020-2021",IF('SELPA Summary by Fiscal Year'!FM6="Pass With Exemption(s)","2020-2021",IF('SELPA Summary by Fiscal Year'!ET6="Pass","2019-2020",IF('SELPA Summary by Fiscal Year'!ET6="Pass With Exemption(s)","2019-2020",IF('SELPA Summary by Fiscal Year'!EA6="Pass","2018-2019",IF('SELPA Summary by Fiscal Year'!EA6="Pass With Exemption(s)","2018-2019",IF('SELPA Summary by Fiscal Year'!DH6="Pass","2017-2018",IF('SELPA Summary by Fiscal Year'!DH6="Pass With Exemption(s)","2017-2018",IF('SELPA Summary by Fiscal Year'!CO6="Pass","2016-2017",IF('SELPA Summary by Fiscal Year'!CO6="Pass With Exemption(s)","2016-2017",IF('SELPA Summary by Fiscal Year'!BV6="Pass","2015-2016",IF('SELPA Summary by Fiscal Year'!BV6="Pass With Exemption(s)","2015-2016",IF('SELPA Summary by Fiscal Year'!BC6="Pass","2014-2015",IF('SELPA Summary by Fiscal Year'!BC6="Pass With Exemption(s)","2014-2015",IF('SELPA Summary by Fiscal Year'!AJ6="Pass","2013-2014",IF('SELPA Summary by Fiscal Year'!AJ6="Pass With Exemption(s)","2013-2014",IF('SELPA Summary by Fiscal Year'!Q6="Pass","2012-2013",IF('SELPA Summary by Fiscal Year'!Q6="Pass With Exemption(s)","2012-2013",IF('SELPA Summary by Fiscal Year'!C6="Pass","2011-2012",IF('SELPA Summary by Fiscal Year'!C6="Pass With Exemption(s)","2011-2012",""))))))))))))))))))))))))))))))))</f>
        <v/>
      </c>
      <c r="C6" s="91" t="str">
        <f>IF(B6="","",VLOOKUP(B6,'District B'!$A$10:$X$25,4,FALSE)-VLOOKUP(B6,'District B'!$A$10:$X$25,24,FALSE))</f>
        <v/>
      </c>
      <c r="D6" s="90" t="str">
        <f>IF('SELPA Summary by Fiscal Year'!KA6="Pass","2026-2027",IF('SELPA Summary by Fiscal Year'!KA6="Pass With Exemption(s)","2026-2027",IF('SELPA Summary by Fiscal Year'!JH6="Pass","2025-2026",IF('SELPA Summary by Fiscal Year'!JH6="Pass With Exemption(s)","2025-2026",IF('SELPA Summary by Fiscal Year'!IO6="Pass","2024-2025",IF('SELPA Summary by Fiscal Year'!IO6="Pass With Exemption(s)","2024-2025",IF('SELPA Summary by Fiscal Year'!HV6="Pass","2023-2024",IF('SELPA Summary by Fiscal Year'!HV6="Pass With Exemption(s)","2023-2024",IF('SELPA Summary by Fiscal Year'!HC6="Pass","2022-2023",IF('SELPA Summary by Fiscal Year'!HC6="Pass With Exemption(s)","2022-2023",IF('SELPA Summary by Fiscal Year'!GJ6="Pass","2021-2022",IF('SELPA Summary by Fiscal Year'!GJ6="Pass With Exemption(s)","2021-2022",IF('SELPA Summary by Fiscal Year'!FQ6="Pass","2020-2021",IF('SELPA Summary by Fiscal Year'!FQ6="Pass With Exemption(s)","2020-2021",IF('SELPA Summary by Fiscal Year'!EX6="Pass","2019-2020",IF('SELPA Summary by Fiscal Year'!EX6="Pass With Exemption(s)","2019-2020",IF('SELPA Summary by Fiscal Year'!EE6="Pass","2018-2019",IF('SELPA Summary by Fiscal Year'!EE6="Pass With Exemption(s)","2018-2019",IF('SELPA Summary by Fiscal Year'!DL6="Pass","2017-2018",IF('SELPA Summary by Fiscal Year'!DL6="Pass With Exemption(s)","2017-2018",IF('SELPA Summary by Fiscal Year'!CS6="Pass","2016-2017",IF('SELPA Summary by Fiscal Year'!CS6="Pass With Exemption(s)","2016-2017",IF('SELPA Summary by Fiscal Year'!BZ6="Pass","2015-2016",IF('SELPA Summary by Fiscal Year'!BZ6="Pass With Exemption(s)","2016-2017",IF('SELPA Summary by Fiscal Year'!BG6="Pass","2014-2015",IF('SELPA Summary by Fiscal Year'!BG6="Pass With Exemption(s)","2014-2015",IF('SELPA Summary by Fiscal Year'!AN6="Pass","2013-2014",IF('SELPA Summary by Fiscal Year'!AN6="Pass With Exemption(s)","2013-2014",IF('SELPA Summary by Fiscal Year'!U6="Pass","2012-2013",IF('SELPA Summary by Fiscal Year'!U6="Pass With Exemption(s)","2012-2013",IF('SELPA Summary by Fiscal Year'!E6="Pass","2011-2012",IF('SELPA Summary by Fiscal Year'!E6="Pass With Exemption(s)","2011-2012",""))))))))))))))))))))))))))))))))</f>
        <v/>
      </c>
      <c r="E6" s="91" t="str">
        <f>IF(D6="","",VLOOKUP(D6,'District B'!$A$10:$X$25,6,FALSE)-(VLOOKUP(D6,'District B'!$A$10:$X$25,24,FALSE)/VLOOKUP(D6,'District B'!$A$10:$X$25,5,FALSE)))</f>
        <v/>
      </c>
      <c r="F6" s="90" t="str">
        <f>IF('SELPA Summary by Fiscal Year'!KE6="Pass","2026-2027",IF('SELPA Summary by Fiscal Year'!KE6="Pass With Exemption(s)","2026-2027",IF('SELPA Summary by Fiscal Year'!JL6="Pass","2025-2026",IF('SELPA Summary by Fiscal Year'!JL6="Pass With Exemption(s)","2025-2026",IF('SELPA Summary by Fiscal Year'!IS6="Pass","2024-2025",IF('SELPA Summary by Fiscal Year'!IS6="Pass With Exemption(s)","2024-2025",IF('SELPA Summary by Fiscal Year'!HZ6="Pass","2023-2024",IF('SELPA Summary by Fiscal Year'!HZ6="Pass With Exemption(s)","2023-2024",IF('SELPA Summary by Fiscal Year'!HG6="Pass","2022-2023",IF('SELPA Summary by Fiscal Year'!HG6="Pass With Exemption(s)","2022-2023",IF('SELPA Summary by Fiscal Year'!GN6="Pass","2021-2022",IF('SELPA Summary by Fiscal Year'!GN6="Pass With Exemption(s)","2021-2022",IF('SELPA Summary by Fiscal Year'!FU6="Pass","2020-2021",IF('SELPA Summary by Fiscal Year'!FU6="Pass With Exemption(s)","2020-2021",IF('SELPA Summary by Fiscal Year'!FB6="Pass","2019-2020",IF('SELPA Summary by Fiscal Year'!FB6="Pass With Exemption(s)","2019-2020",IF('SELPA Summary by Fiscal Year'!EI6="Pass","2018-2019",IF('SELPA Summary by Fiscal Year'!EI6="Pass With Exemption(s)","2018-2019",IF('SELPA Summary by Fiscal Year'!DP6="Pass","2017-2018",IF('SELPA Summary by Fiscal Year'!DP6="Pass With Exemption(s)","2017-2018",IF('SELPA Summary by Fiscal Year'!CW6="Pass","2016-2017",IF('SELPA Summary by Fiscal Year'!CW6="Pass With Exemption(s)","2016-2017",IF('SELPA Summary by Fiscal Year'!CD6="Pass","2015-2016",IF('SELPA Summary by Fiscal Year'!CD6="Pass With Exemption(s)","2015-2016",IF('SELPA Summary by Fiscal Year'!BK6="Pass","2014-2015",IF('SELPA Summary by Fiscal Year'!BK6="Pass With Exemption(s)","2014-2015",IF('SELPA Summary by Fiscal Year'!AR6="Pass","2013-2014",IF('SELPA Summary by Fiscal Year'!AR6="Pass With Exemption(s)","2013-2014",IF('SELPA Summary by Fiscal Year'!Y6="Pass","2012-2013",IF('SELPA Summary by Fiscal Year'!Y6="Pass With Exemption(s)","2012-2013",IF('SELPA Summary by Fiscal Year'!H6="Pass","2011-2012",IF('SELPA Summary by Fiscal Year'!H6="Pass With Exemption(s)","2011-2012",""))))))))))))))))))))))))))))))))</f>
        <v/>
      </c>
      <c r="G6" s="91" t="str">
        <f>IF(F6="","",VLOOKUP(F6,'District B'!$A$10:$X$25,15,FALSE))</f>
        <v/>
      </c>
      <c r="H6" s="90" t="str">
        <f>IF('SELPA Summary by Fiscal Year'!KH6="Pass","2026-2027",IF('SELPA Summary by Fiscal Year'!KH6="Pass With Exemption(s)","2026-2027",IF('SELPA Summary by Fiscal Year'!JO6="Pass","2025-2026",IF('SELPA Summary by Fiscal Year'!JO6="Pass With Exemption(s)","2025-2026",IF('SELPA Summary by Fiscal Year'!IV6="Pass","2024-2025",IF('SELPA Summary by Fiscal Year'!IV6="Pass With Exemption(s)","2024-2025",IF('SELPA Summary by Fiscal Year'!IC6="Pass","2023-2024",IF('SELPA Summary by Fiscal Year'!IC6="Pass With Exemption(s)","2023-2024",IF('SELPA Summary by Fiscal Year'!HJ6="Pass","2022-2023",IF('SELPA Summary by Fiscal Year'!HJ6="Pass With Exemption(s)","2022-2023",IF('SELPA Summary by Fiscal Year'!GQ6="Pass","2021-2022",IF('SELPA Summary by Fiscal Year'!GQ6="Pass With Exemption(s)","2021-2022",IF('SELPA Summary by Fiscal Year'!FX6="Pass","2020-2021",IF('SELPA Summary by Fiscal Year'!FX6="Pass With Exemption(s)","2020-2021",IF('SELPA Summary by Fiscal Year'!FE6="Pass","2019-2020",IF('SELPA Summary by Fiscal Year'!FE6="Pass With Exemption(s)","2019-2020",IF('SELPA Summary by Fiscal Year'!EL6="Pass","2018-2019",IF('SELPA Summary by Fiscal Year'!EL6="Pass With Exemption(s)","2018-2019",IF('SELPA Summary by Fiscal Year'!DS6="Pass","2017-2018",IF('SELPA Summary by Fiscal Year'!DS6="Pass With Exemption(s)","2017-2018",IF('SELPA Summary by Fiscal Year'!CZ6="Pass","2016-2017",IF('SELPA Summary by Fiscal Year'!CZ6="Pass With Exemption(s)","2016-2017",IF('SELPA Summary by Fiscal Year'!CG6="Pass","2015-2016",IF('SELPA Summary by Fiscal Year'!CG6="Pass With Exemption(s)","2015-2016",IF('SELPA Summary by Fiscal Year'!BN6="Pass","2014-2015",IF('SELPA Summary by Fiscal Year'!BN6="Pass With Exemption(s)","2014-2015",IF('SELPA Summary by Fiscal Year'!AU6="Pass","2013-2014",IF('SELPA Summary by Fiscal Year'!AU6="Pass With Exemption(s)","2013-2014",IF('SELPA Summary by Fiscal Year'!AB6="Pass","2012-2013",IF('SELPA Summary by Fiscal Year'!AB6="Pass With Exemption(s)","2012-2013",IF('SELPA Summary by Fiscal Year'!J6="Pass","2011-2012",IF('SELPA Summary by Fiscal Year'!J6="Pass With Exemption(s)","2011-2012",""))))))))))))))))))))))))))))))))</f>
        <v/>
      </c>
      <c r="I6" s="91" t="str">
        <f>IF(H6="","",VLOOKUP(H6,'District B'!$A$10:$X$25,16,FALSE))</f>
        <v/>
      </c>
    </row>
    <row r="7" spans="1:9" x14ac:dyDescent="0.3">
      <c r="A7" s="30">
        <f>'District C'!$B$3</f>
        <v>0</v>
      </c>
      <c r="B7" s="90" t="str">
        <f>IF('SELPA Summary by Fiscal Year'!JW7="Pass","2026-2027",IF('SELPA Summary by Fiscal Year'!JW7="Pass With Exemption(s)","2026-2027",IF('SELPA Summary by Fiscal Year'!JD7="Pass","2025-2026",IF('SELPA Summary by Fiscal Year'!JD7="Pass With Exemption(s)","2025-2026",IF('SELPA Summary by Fiscal Year'!IK7="Pass","2024-2025",IF('SELPA Summary by Fiscal Year'!IK7="Pass With Exemption(s)","2024-2025",IF('SELPA Summary by Fiscal Year'!HR7="Pass","2023-2024",IF('SELPA Summary by Fiscal Year'!HR7="Pass With Exemption(s)","2023-2024",IF('SELPA Summary by Fiscal Year'!GY7="Pass","2022-2023",IF('SELPA Summary by Fiscal Year'!GY7="Pass With Exemption(s)","2022-2023",IF('SELPA Summary by Fiscal Year'!GF7="Pass","2021-2022",IF('SELPA Summary by Fiscal Year'!GF7="Pass With Exemption(s)","2021-2022",IF('SELPA Summary by Fiscal Year'!FM7="Pass","2020-2021",IF('SELPA Summary by Fiscal Year'!FM7="Pass With Exemption(s)","2020-2021",IF('SELPA Summary by Fiscal Year'!ET7="Pass","2019-2020",IF('SELPA Summary by Fiscal Year'!ET7="Pass With Exemption(s)","2019-2020",IF('SELPA Summary by Fiscal Year'!EA7="Pass","2018-2019",IF('SELPA Summary by Fiscal Year'!EA7="Pass With Exemption(s)","2018-2019",IF('SELPA Summary by Fiscal Year'!DH7="Pass","2017-2018",IF('SELPA Summary by Fiscal Year'!DH7="Pass With Exemption(s)","2017-2018",IF('SELPA Summary by Fiscal Year'!CO7="Pass","2016-2017",IF('SELPA Summary by Fiscal Year'!CO7="Pass With Exemption(s)","2016-2017",IF('SELPA Summary by Fiscal Year'!BV7="Pass","2015-2016",IF('SELPA Summary by Fiscal Year'!BV7="Pass With Exemption(s)","2015-2016",IF('SELPA Summary by Fiscal Year'!BC7="Pass","2014-2015",IF('SELPA Summary by Fiscal Year'!BC7="Pass With Exemption(s)","2014-2015",IF('SELPA Summary by Fiscal Year'!AJ7="Pass","2013-2014",IF('SELPA Summary by Fiscal Year'!AJ7="Pass With Exemption(s)","2013-2014",IF('SELPA Summary by Fiscal Year'!Q7="Pass","2012-2013",IF('SELPA Summary by Fiscal Year'!Q7="Pass With Exemption(s)","2012-2013",IF('SELPA Summary by Fiscal Year'!C7="Pass","2011-2012",IF('SELPA Summary by Fiscal Year'!C7="Pass With Exemption(s)","2011-2012",""))))))))))))))))))))))))))))))))</f>
        <v/>
      </c>
      <c r="C7" s="91" t="str">
        <f>IF(B7="","",VLOOKUP(B7,'District C'!$A$10:$X$25,4,FALSE)-VLOOKUP(B7,'District C'!$A$10:$X$25,24,FALSE))</f>
        <v/>
      </c>
      <c r="D7" s="90" t="str">
        <f>IF('SELPA Summary by Fiscal Year'!KA7="Pass","2026-2027",IF('SELPA Summary by Fiscal Year'!KA7="Pass With Exemption(s)","2026-2027",IF('SELPA Summary by Fiscal Year'!JH7="Pass","2025-2026",IF('SELPA Summary by Fiscal Year'!JH7="Pass With Exemption(s)","2025-2026",IF('SELPA Summary by Fiscal Year'!IO7="Pass","2024-2025",IF('SELPA Summary by Fiscal Year'!IO7="Pass With Exemption(s)","2024-2025",IF('SELPA Summary by Fiscal Year'!HV7="Pass","2023-2024",IF('SELPA Summary by Fiscal Year'!HV7="Pass With Exemption(s)","2023-2024",IF('SELPA Summary by Fiscal Year'!HC7="Pass","2022-2023",IF('SELPA Summary by Fiscal Year'!HC7="Pass With Exemption(s)","2022-2023",IF('SELPA Summary by Fiscal Year'!GJ7="Pass","2021-2022",IF('SELPA Summary by Fiscal Year'!GJ7="Pass With Exemption(s)","2021-2022",IF('SELPA Summary by Fiscal Year'!FQ7="Pass","2020-2021",IF('SELPA Summary by Fiscal Year'!FQ7="Pass With Exemption(s)","2020-2021",IF('SELPA Summary by Fiscal Year'!EX7="Pass","2019-2020",IF('SELPA Summary by Fiscal Year'!EX7="Pass With Exemption(s)","2019-2020",IF('SELPA Summary by Fiscal Year'!EE7="Pass","2018-2019",IF('SELPA Summary by Fiscal Year'!EE7="Pass With Exemption(s)","2018-2019",IF('SELPA Summary by Fiscal Year'!DL7="Pass","2017-2018",IF('SELPA Summary by Fiscal Year'!DL7="Pass With Exemption(s)","2017-2018",IF('SELPA Summary by Fiscal Year'!CS7="Pass","2016-2017",IF('SELPA Summary by Fiscal Year'!CS7="Pass With Exemption(s)","2016-2017",IF('SELPA Summary by Fiscal Year'!BZ7="Pass","2015-2016",IF('SELPA Summary by Fiscal Year'!BZ7="Pass With Exemption(s)","2016-2017",IF('SELPA Summary by Fiscal Year'!BG7="Pass","2014-2015",IF('SELPA Summary by Fiscal Year'!BG7="Pass With Exemption(s)","2014-2015",IF('SELPA Summary by Fiscal Year'!AN7="Pass","2013-2014",IF('SELPA Summary by Fiscal Year'!AN7="Pass With Exemption(s)","2013-2014",IF('SELPA Summary by Fiscal Year'!U7="Pass","2012-2013",IF('SELPA Summary by Fiscal Year'!U7="Pass With Exemption(s)","2012-2013",IF('SELPA Summary by Fiscal Year'!E7="Pass","2011-2012",IF('SELPA Summary by Fiscal Year'!E7="Pass With Exemption(s)","2011-2012",""))))))))))))))))))))))))))))))))</f>
        <v/>
      </c>
      <c r="E7" s="91" t="str">
        <f>IF(D7="","",VLOOKUP(D7,'District C'!$A$10:$X$25,6,FALSE)-(VLOOKUP(D7,'District C'!$A$10:$X$25,24,FALSE)/VLOOKUP(D7,'District C'!$A$10:$X$25,5,FALSE)))</f>
        <v/>
      </c>
      <c r="F7" s="90" t="str">
        <f>IF('SELPA Summary by Fiscal Year'!KE7="Pass","2026-2027",IF('SELPA Summary by Fiscal Year'!KE7="Pass With Exemption(s)","2026-2027",IF('SELPA Summary by Fiscal Year'!JL7="Pass","2025-2026",IF('SELPA Summary by Fiscal Year'!JL7="Pass With Exemption(s)","2025-2026",IF('SELPA Summary by Fiscal Year'!IS7="Pass","2024-2025",IF('SELPA Summary by Fiscal Year'!IS7="Pass With Exemption(s)","2024-2025",IF('SELPA Summary by Fiscal Year'!HZ7="Pass","2023-2024",IF('SELPA Summary by Fiscal Year'!HZ7="Pass With Exemption(s)","2023-2024",IF('SELPA Summary by Fiscal Year'!HG7="Pass","2022-2023",IF('SELPA Summary by Fiscal Year'!HG7="Pass With Exemption(s)","2022-2023",IF('SELPA Summary by Fiscal Year'!GN7="Pass","2021-2022",IF('SELPA Summary by Fiscal Year'!GN7="Pass With Exemption(s)","2021-2022",IF('SELPA Summary by Fiscal Year'!FU7="Pass","2020-2021",IF('SELPA Summary by Fiscal Year'!FU7="Pass With Exemption(s)","2020-2021",IF('SELPA Summary by Fiscal Year'!FB7="Pass","2019-2020",IF('SELPA Summary by Fiscal Year'!FB7="Pass With Exemption(s)","2019-2020",IF('SELPA Summary by Fiscal Year'!EI7="Pass","2018-2019",IF('SELPA Summary by Fiscal Year'!EI7="Pass With Exemption(s)","2018-2019",IF('SELPA Summary by Fiscal Year'!DP7="Pass","2017-2018",IF('SELPA Summary by Fiscal Year'!DP7="Pass With Exemption(s)","2017-2018",IF('SELPA Summary by Fiscal Year'!CW7="Pass","2016-2017",IF('SELPA Summary by Fiscal Year'!CW7="Pass With Exemption(s)","2016-2017",IF('SELPA Summary by Fiscal Year'!CD7="Pass","2015-2016",IF('SELPA Summary by Fiscal Year'!CD7="Pass With Exemption(s)","2015-2016",IF('SELPA Summary by Fiscal Year'!BK7="Pass","2014-2015",IF('SELPA Summary by Fiscal Year'!BK7="Pass With Exemption(s)","2014-2015",IF('SELPA Summary by Fiscal Year'!AR7="Pass","2013-2014",IF('SELPA Summary by Fiscal Year'!AR7="Pass With Exemption(s)","2013-2014",IF('SELPA Summary by Fiscal Year'!Y7="Pass","2012-2013",IF('SELPA Summary by Fiscal Year'!Y7="Pass With Exemption(s)","2012-2013",IF('SELPA Summary by Fiscal Year'!H7="Pass","2011-2012",IF('SELPA Summary by Fiscal Year'!H7="Pass With Exemption(s)","2011-2012",""))))))))))))))))))))))))))))))))</f>
        <v/>
      </c>
      <c r="G7" s="91" t="str">
        <f>IF(F7="","",VLOOKUP(F7,'District C'!$A$10:$X$25,15,FALSE))</f>
        <v/>
      </c>
      <c r="H7" s="90" t="str">
        <f>IF('SELPA Summary by Fiscal Year'!KH7="Pass","2026-2027",IF('SELPA Summary by Fiscal Year'!KH7="Pass With Exemption(s)","2026-2027",IF('SELPA Summary by Fiscal Year'!JO7="Pass","2025-2026",IF('SELPA Summary by Fiscal Year'!JO7="Pass With Exemption(s)","2025-2026",IF('SELPA Summary by Fiscal Year'!IV7="Pass","2024-2025",IF('SELPA Summary by Fiscal Year'!IV7="Pass With Exemption(s)","2024-2025",IF('SELPA Summary by Fiscal Year'!IC7="Pass","2023-2024",IF('SELPA Summary by Fiscal Year'!IC7="Pass With Exemption(s)","2023-2024",IF('SELPA Summary by Fiscal Year'!HJ7="Pass","2022-2023",IF('SELPA Summary by Fiscal Year'!HJ7="Pass With Exemption(s)","2022-2023",IF('SELPA Summary by Fiscal Year'!GQ7="Pass","2021-2022",IF('SELPA Summary by Fiscal Year'!GQ7="Pass With Exemption(s)","2021-2022",IF('SELPA Summary by Fiscal Year'!FX7="Pass","2020-2021",IF('SELPA Summary by Fiscal Year'!FX7="Pass With Exemption(s)","2020-2021",IF('SELPA Summary by Fiscal Year'!FE7="Pass","2019-2020",IF('SELPA Summary by Fiscal Year'!FE7="Pass With Exemption(s)","2019-2020",IF('SELPA Summary by Fiscal Year'!EL7="Pass","2018-2019",IF('SELPA Summary by Fiscal Year'!EL7="Pass With Exemption(s)","2018-2019",IF('SELPA Summary by Fiscal Year'!DS7="Pass","2017-2018",IF('SELPA Summary by Fiscal Year'!DS7="Pass With Exemption(s)","2017-2018",IF('SELPA Summary by Fiscal Year'!CZ7="Pass","2016-2017",IF('SELPA Summary by Fiscal Year'!CZ7="Pass With Exemption(s)","2016-2017",IF('SELPA Summary by Fiscal Year'!CG7="Pass","2015-2016",IF('SELPA Summary by Fiscal Year'!CG7="Pass With Exemption(s)","2015-2016",IF('SELPA Summary by Fiscal Year'!BN7="Pass","2014-2015",IF('SELPA Summary by Fiscal Year'!BN7="Pass With Exemption(s)","2014-2015",IF('SELPA Summary by Fiscal Year'!AU7="Pass","2013-2014",IF('SELPA Summary by Fiscal Year'!AU7="Pass With Exemption(s)","2013-2014",IF('SELPA Summary by Fiscal Year'!AB7="Pass","2012-2013",IF('SELPA Summary by Fiscal Year'!AB7="Pass With Exemption(s)","2012-2013",IF('SELPA Summary by Fiscal Year'!J7="Pass","2011-2012",IF('SELPA Summary by Fiscal Year'!J7="Pass With Exemption(s)","2011-2012",""))))))))))))))))))))))))))))))))</f>
        <v/>
      </c>
      <c r="I7" s="91" t="str">
        <f>IF(H7="","",VLOOKUP(H7,'District C'!$A$10:$X$25,16,FALSE))</f>
        <v/>
      </c>
    </row>
    <row r="8" spans="1:9" x14ac:dyDescent="0.3">
      <c r="A8" s="30">
        <f>'District D'!$B$3</f>
        <v>0</v>
      </c>
      <c r="B8" s="90" t="str">
        <f>IF('SELPA Summary by Fiscal Year'!JW8="Pass","2026-2027",IF('SELPA Summary by Fiscal Year'!JW8="Pass With Exemption(s)","2026-2027",IF('SELPA Summary by Fiscal Year'!JD8="Pass","2025-2026",IF('SELPA Summary by Fiscal Year'!JD8="Pass With Exemption(s)","2025-2026",IF('SELPA Summary by Fiscal Year'!IK8="Pass","2024-2025",IF('SELPA Summary by Fiscal Year'!IK8="Pass With Exemption(s)","2024-2025",IF('SELPA Summary by Fiscal Year'!HR8="Pass","2023-2024",IF('SELPA Summary by Fiscal Year'!HR8="Pass With Exemption(s)","2023-2024",IF('SELPA Summary by Fiscal Year'!GY8="Pass","2022-2023",IF('SELPA Summary by Fiscal Year'!GY8="Pass With Exemption(s)","2022-2023",IF('SELPA Summary by Fiscal Year'!GF8="Pass","2021-2022",IF('SELPA Summary by Fiscal Year'!GF8="Pass With Exemption(s)","2021-2022",IF('SELPA Summary by Fiscal Year'!FM8="Pass","2020-2021",IF('SELPA Summary by Fiscal Year'!FM8="Pass With Exemption(s)","2020-2021",IF('SELPA Summary by Fiscal Year'!ET8="Pass","2019-2020",IF('SELPA Summary by Fiscal Year'!ET8="Pass With Exemption(s)","2019-2020",IF('SELPA Summary by Fiscal Year'!EA8="Pass","2018-2019",IF('SELPA Summary by Fiscal Year'!EA8="Pass With Exemption(s)","2018-2019",IF('SELPA Summary by Fiscal Year'!DH8="Pass","2017-2018",IF('SELPA Summary by Fiscal Year'!DH8="Pass With Exemption(s)","2017-2018",IF('SELPA Summary by Fiscal Year'!CO8="Pass","2016-2017",IF('SELPA Summary by Fiscal Year'!CO8="Pass With Exemption(s)","2016-2017",IF('SELPA Summary by Fiscal Year'!BV8="Pass","2015-2016",IF('SELPA Summary by Fiscal Year'!BV8="Pass With Exemption(s)","2015-2016",IF('SELPA Summary by Fiscal Year'!BC8="Pass","2014-2015",IF('SELPA Summary by Fiscal Year'!BC8="Pass With Exemption(s)","2014-2015",IF('SELPA Summary by Fiscal Year'!AJ8="Pass","2013-2014",IF('SELPA Summary by Fiscal Year'!AJ8="Pass With Exemption(s)","2013-2014",IF('SELPA Summary by Fiscal Year'!Q8="Pass","2012-2013",IF('SELPA Summary by Fiscal Year'!Q8="Pass With Exemption(s)","2012-2013",IF('SELPA Summary by Fiscal Year'!C8="Pass","2011-2012",IF('SELPA Summary by Fiscal Year'!C8="Pass With Exemption(s)","2011-2012",""))))))))))))))))))))))))))))))))</f>
        <v/>
      </c>
      <c r="C8" s="91" t="str">
        <f>IF(B8="","",VLOOKUP(B8,'District D'!$A$10:$X$25,4,FALSE)-VLOOKUP(B8,'District D'!$A$10:$X$25,24,FALSE))</f>
        <v/>
      </c>
      <c r="D8" s="90" t="str">
        <f>IF('SELPA Summary by Fiscal Year'!KA8="Pass","2026-2027",IF('SELPA Summary by Fiscal Year'!KA8="Pass With Exemption(s)","2026-2027",IF('SELPA Summary by Fiscal Year'!JH8="Pass","2025-2026",IF('SELPA Summary by Fiscal Year'!JH8="Pass With Exemption(s)","2025-2026",IF('SELPA Summary by Fiscal Year'!IO8="Pass","2024-2025",IF('SELPA Summary by Fiscal Year'!IO8="Pass With Exemption(s)","2024-2025",IF('SELPA Summary by Fiscal Year'!HV8="Pass","2023-2024",IF('SELPA Summary by Fiscal Year'!HV8="Pass With Exemption(s)","2023-2024",IF('SELPA Summary by Fiscal Year'!HC8="Pass","2022-2023",IF('SELPA Summary by Fiscal Year'!HC8="Pass With Exemption(s)","2022-2023",IF('SELPA Summary by Fiscal Year'!GJ8="Pass","2021-2022",IF('SELPA Summary by Fiscal Year'!GJ8="Pass With Exemption(s)","2021-2022",IF('SELPA Summary by Fiscal Year'!FQ8="Pass","2020-2021",IF('SELPA Summary by Fiscal Year'!FQ8="Pass With Exemption(s)","2020-2021",IF('SELPA Summary by Fiscal Year'!EX8="Pass","2019-2020",IF('SELPA Summary by Fiscal Year'!EX8="Pass With Exemption(s)","2019-2020",IF('SELPA Summary by Fiscal Year'!EE8="Pass","2018-2019",IF('SELPA Summary by Fiscal Year'!EE8="Pass With Exemption(s)","2018-2019",IF('SELPA Summary by Fiscal Year'!DL8="Pass","2017-2018",IF('SELPA Summary by Fiscal Year'!DL8="Pass With Exemption(s)","2017-2018",IF('SELPA Summary by Fiscal Year'!CS8="Pass","2016-2017",IF('SELPA Summary by Fiscal Year'!CS8="Pass With Exemption(s)","2016-2017",IF('SELPA Summary by Fiscal Year'!BZ8="Pass","2015-2016",IF('SELPA Summary by Fiscal Year'!BZ8="Pass With Exemption(s)","2016-2017",IF('SELPA Summary by Fiscal Year'!BG8="Pass","2014-2015",IF('SELPA Summary by Fiscal Year'!BG8="Pass With Exemption(s)","2014-2015",IF('SELPA Summary by Fiscal Year'!AN8="Pass","2013-2014",IF('SELPA Summary by Fiscal Year'!AN8="Pass With Exemption(s)","2013-2014",IF('SELPA Summary by Fiscal Year'!U8="Pass","2012-2013",IF('SELPA Summary by Fiscal Year'!U8="Pass With Exemption(s)","2012-2013",IF('SELPA Summary by Fiscal Year'!E8="Pass","2011-2012",IF('SELPA Summary by Fiscal Year'!E8="Pass With Exemption(s)","2011-2012",""))))))))))))))))))))))))))))))))</f>
        <v/>
      </c>
      <c r="E8" s="91" t="str">
        <f>IF(D8="","",VLOOKUP(D8,'District D'!$A$10:$X$25,6,FALSE)-(VLOOKUP(D8,'District D'!$A$10:$X$25,24,FALSE)/VLOOKUP(D8,'District D'!$A$10:$X$25,5,FALSE)))</f>
        <v/>
      </c>
      <c r="F8" s="90" t="str">
        <f>IF('SELPA Summary by Fiscal Year'!KE8="Pass","2026-2027",IF('SELPA Summary by Fiscal Year'!KE8="Pass With Exemption(s)","2026-2027",IF('SELPA Summary by Fiscal Year'!JL8="Pass","2025-2026",IF('SELPA Summary by Fiscal Year'!JL8="Pass With Exemption(s)","2025-2026",IF('SELPA Summary by Fiscal Year'!IS8="Pass","2024-2025",IF('SELPA Summary by Fiscal Year'!IS8="Pass With Exemption(s)","2024-2025",IF('SELPA Summary by Fiscal Year'!HZ8="Pass","2023-2024",IF('SELPA Summary by Fiscal Year'!HZ8="Pass With Exemption(s)","2023-2024",IF('SELPA Summary by Fiscal Year'!HG8="Pass","2022-2023",IF('SELPA Summary by Fiscal Year'!HG8="Pass With Exemption(s)","2022-2023",IF('SELPA Summary by Fiscal Year'!GN8="Pass","2021-2022",IF('SELPA Summary by Fiscal Year'!GN8="Pass With Exemption(s)","2021-2022",IF('SELPA Summary by Fiscal Year'!FU8="Pass","2020-2021",IF('SELPA Summary by Fiscal Year'!FU8="Pass With Exemption(s)","2020-2021",IF('SELPA Summary by Fiscal Year'!FB8="Pass","2019-2020",IF('SELPA Summary by Fiscal Year'!FB8="Pass With Exemption(s)","2019-2020",IF('SELPA Summary by Fiscal Year'!EI8="Pass","2018-2019",IF('SELPA Summary by Fiscal Year'!EI8="Pass With Exemption(s)","2018-2019",IF('SELPA Summary by Fiscal Year'!DP8="Pass","2017-2018",IF('SELPA Summary by Fiscal Year'!DP8="Pass With Exemption(s)","2017-2018",IF('SELPA Summary by Fiscal Year'!CW8="Pass","2016-2017",IF('SELPA Summary by Fiscal Year'!CW8="Pass With Exemption(s)","2016-2017",IF('SELPA Summary by Fiscal Year'!CD8="Pass","2015-2016",IF('SELPA Summary by Fiscal Year'!CD8="Pass With Exemption(s)","2015-2016",IF('SELPA Summary by Fiscal Year'!BK8="Pass","2014-2015",IF('SELPA Summary by Fiscal Year'!BK8="Pass With Exemption(s)","2014-2015",IF('SELPA Summary by Fiscal Year'!AR8="Pass","2013-2014",IF('SELPA Summary by Fiscal Year'!AR8="Pass With Exemption(s)","2013-2014",IF('SELPA Summary by Fiscal Year'!Y8="Pass","2012-2013",IF('SELPA Summary by Fiscal Year'!Y8="Pass With Exemption(s)","2012-2013",IF('SELPA Summary by Fiscal Year'!H8="Pass","2011-2012",IF('SELPA Summary by Fiscal Year'!H8="Pass With Exemption(s)","2011-2012",""))))))))))))))))))))))))))))))))</f>
        <v/>
      </c>
      <c r="G8" s="91" t="str">
        <f>IF(F8="","",VLOOKUP(F8,'District D'!$A$10:$X$25,15,FALSE))</f>
        <v/>
      </c>
      <c r="H8" s="90" t="str">
        <f>IF('SELPA Summary by Fiscal Year'!KH8="Pass","2026-2027",IF('SELPA Summary by Fiscal Year'!KH8="Pass With Exemption(s)","2026-2027",IF('SELPA Summary by Fiscal Year'!JO8="Pass","2025-2026",IF('SELPA Summary by Fiscal Year'!JO8="Pass With Exemption(s)","2025-2026",IF('SELPA Summary by Fiscal Year'!IV8="Pass","2024-2025",IF('SELPA Summary by Fiscal Year'!IV8="Pass With Exemption(s)","2024-2025",IF('SELPA Summary by Fiscal Year'!IC8="Pass","2023-2024",IF('SELPA Summary by Fiscal Year'!IC8="Pass With Exemption(s)","2023-2024",IF('SELPA Summary by Fiscal Year'!HJ8="Pass","2022-2023",IF('SELPA Summary by Fiscal Year'!HJ8="Pass With Exemption(s)","2022-2023",IF('SELPA Summary by Fiscal Year'!GQ8="Pass","2021-2022",IF('SELPA Summary by Fiscal Year'!GQ8="Pass With Exemption(s)","2021-2022",IF('SELPA Summary by Fiscal Year'!FX8="Pass","2020-2021",IF('SELPA Summary by Fiscal Year'!FX8="Pass With Exemption(s)","2020-2021",IF('SELPA Summary by Fiscal Year'!FE8="Pass","2019-2020",IF('SELPA Summary by Fiscal Year'!FE8="Pass With Exemption(s)","2019-2020",IF('SELPA Summary by Fiscal Year'!EL8="Pass","2018-2019",IF('SELPA Summary by Fiscal Year'!EL8="Pass With Exemption(s)","2018-2019",IF('SELPA Summary by Fiscal Year'!DS8="Pass","2017-2018",IF('SELPA Summary by Fiscal Year'!DS8="Pass With Exemption(s)","2017-2018",IF('SELPA Summary by Fiscal Year'!CZ8="Pass","2016-2017",IF('SELPA Summary by Fiscal Year'!CZ8="Pass With Exemption(s)","2016-2017",IF('SELPA Summary by Fiscal Year'!CG8="Pass","2015-2016",IF('SELPA Summary by Fiscal Year'!CG8="Pass With Exemption(s)","2015-2016",IF('SELPA Summary by Fiscal Year'!BN8="Pass","2014-2015",IF('SELPA Summary by Fiscal Year'!BN8="Pass With Exemption(s)","2014-2015",IF('SELPA Summary by Fiscal Year'!AU8="Pass","2013-2014",IF('SELPA Summary by Fiscal Year'!AU8="Pass With Exemption(s)","2013-2014",IF('SELPA Summary by Fiscal Year'!AB8="Pass","2012-2013",IF('SELPA Summary by Fiscal Year'!AB8="Pass With Exemption(s)","2012-2013",IF('SELPA Summary by Fiscal Year'!J8="Pass","2011-2012",IF('SELPA Summary by Fiscal Year'!J8="Pass With Exemption(s)","2011-2012",""))))))))))))))))))))))))))))))))</f>
        <v/>
      </c>
      <c r="I8" s="91" t="str">
        <f>IF(H8="","",VLOOKUP(H8,'District D'!$A$10:$X$25,16,FALSE))</f>
        <v/>
      </c>
    </row>
    <row r="9" spans="1:9" x14ac:dyDescent="0.3">
      <c r="A9" s="30">
        <f>'District E'!$B$3</f>
        <v>0</v>
      </c>
      <c r="B9" s="90" t="str">
        <f>IF('SELPA Summary by Fiscal Year'!JW9="Pass","2026-2027",IF('SELPA Summary by Fiscal Year'!JW9="Pass With Exemption(s)","2026-2027",IF('SELPA Summary by Fiscal Year'!JD9="Pass","2025-2026",IF('SELPA Summary by Fiscal Year'!JD9="Pass With Exemption(s)","2025-2026",IF('SELPA Summary by Fiscal Year'!IK9="Pass","2024-2025",IF('SELPA Summary by Fiscal Year'!IK9="Pass With Exemption(s)","2024-2025",IF('SELPA Summary by Fiscal Year'!HR9="Pass","2023-2024",IF('SELPA Summary by Fiscal Year'!HR9="Pass With Exemption(s)","2023-2024",IF('SELPA Summary by Fiscal Year'!GY9="Pass","2022-2023",IF('SELPA Summary by Fiscal Year'!GY9="Pass With Exemption(s)","2022-2023",IF('SELPA Summary by Fiscal Year'!GF9="Pass","2021-2022",IF('SELPA Summary by Fiscal Year'!GF9="Pass With Exemption(s)","2021-2022",IF('SELPA Summary by Fiscal Year'!FM9="Pass","2020-2021",IF('SELPA Summary by Fiscal Year'!FM9="Pass With Exemption(s)","2020-2021",IF('SELPA Summary by Fiscal Year'!ET9="Pass","2019-2020",IF('SELPA Summary by Fiscal Year'!ET9="Pass With Exemption(s)","2019-2020",IF('SELPA Summary by Fiscal Year'!EA9="Pass","2018-2019",IF('SELPA Summary by Fiscal Year'!EA9="Pass With Exemption(s)","2018-2019",IF('SELPA Summary by Fiscal Year'!DH9="Pass","2017-2018",IF('SELPA Summary by Fiscal Year'!DH9="Pass With Exemption(s)","2017-2018",IF('SELPA Summary by Fiscal Year'!CO9="Pass","2016-2017",IF('SELPA Summary by Fiscal Year'!CO9="Pass With Exemption(s)","2016-2017",IF('SELPA Summary by Fiscal Year'!BV9="Pass","2015-2016",IF('SELPA Summary by Fiscal Year'!BV9="Pass With Exemption(s)","2015-2016",IF('SELPA Summary by Fiscal Year'!BC9="Pass","2014-2015",IF('SELPA Summary by Fiscal Year'!BC9="Pass With Exemption(s)","2014-2015",IF('SELPA Summary by Fiscal Year'!AJ9="Pass","2013-2014",IF('SELPA Summary by Fiscal Year'!AJ9="Pass With Exemption(s)","2013-2014",IF('SELPA Summary by Fiscal Year'!Q9="Pass","2012-2013",IF('SELPA Summary by Fiscal Year'!Q9="Pass With Exemption(s)","2012-2013",IF('SELPA Summary by Fiscal Year'!C9="Pass","2011-2012",IF('SELPA Summary by Fiscal Year'!C9="Pass With Exemption(s)","2011-2012",""))))))))))))))))))))))))))))))))</f>
        <v/>
      </c>
      <c r="C9" s="91" t="str">
        <f>IF(B9="","",VLOOKUP(B9,'District E'!$A$10:$X$25,4,FALSE)-VLOOKUP(B9,'District E'!$A$10:$X$25,24,FALSE))</f>
        <v/>
      </c>
      <c r="D9" s="90" t="str">
        <f>IF('SELPA Summary by Fiscal Year'!KA9="Pass","2026-2027",IF('SELPA Summary by Fiscal Year'!KA9="Pass With Exemption(s)","2026-2027",IF('SELPA Summary by Fiscal Year'!JH9="Pass","2025-2026",IF('SELPA Summary by Fiscal Year'!JH9="Pass With Exemption(s)","2025-2026",IF('SELPA Summary by Fiscal Year'!IO9="Pass","2024-2025",IF('SELPA Summary by Fiscal Year'!IO9="Pass With Exemption(s)","2024-2025",IF('SELPA Summary by Fiscal Year'!HV9="Pass","2023-2024",IF('SELPA Summary by Fiscal Year'!HV9="Pass With Exemption(s)","2023-2024",IF('SELPA Summary by Fiscal Year'!HC9="Pass","2022-2023",IF('SELPA Summary by Fiscal Year'!HC9="Pass With Exemption(s)","2022-2023",IF('SELPA Summary by Fiscal Year'!GJ9="Pass","2021-2022",IF('SELPA Summary by Fiscal Year'!GJ9="Pass With Exemption(s)","2021-2022",IF('SELPA Summary by Fiscal Year'!FQ9="Pass","2020-2021",IF('SELPA Summary by Fiscal Year'!FQ9="Pass With Exemption(s)","2020-2021",IF('SELPA Summary by Fiscal Year'!EX9="Pass","2019-2020",IF('SELPA Summary by Fiscal Year'!EX9="Pass With Exemption(s)","2019-2020",IF('SELPA Summary by Fiscal Year'!EE9="Pass","2018-2019",IF('SELPA Summary by Fiscal Year'!EE9="Pass With Exemption(s)","2018-2019",IF('SELPA Summary by Fiscal Year'!DL9="Pass","2017-2018",IF('SELPA Summary by Fiscal Year'!DL9="Pass With Exemption(s)","2017-2018",IF('SELPA Summary by Fiscal Year'!CS9="Pass","2016-2017",IF('SELPA Summary by Fiscal Year'!CS9="Pass With Exemption(s)","2016-2017",IF('SELPA Summary by Fiscal Year'!BZ9="Pass","2015-2016",IF('SELPA Summary by Fiscal Year'!BZ9="Pass With Exemption(s)","2016-2017",IF('SELPA Summary by Fiscal Year'!BG9="Pass","2014-2015",IF('SELPA Summary by Fiscal Year'!BG9="Pass With Exemption(s)","2014-2015",IF('SELPA Summary by Fiscal Year'!AN9="Pass","2013-2014",IF('SELPA Summary by Fiscal Year'!AN9="Pass With Exemption(s)","2013-2014",IF('SELPA Summary by Fiscal Year'!U9="Pass","2012-2013",IF('SELPA Summary by Fiscal Year'!U9="Pass With Exemption(s)","2012-2013",IF('SELPA Summary by Fiscal Year'!E9="Pass","2011-2012",IF('SELPA Summary by Fiscal Year'!E9="Pass With Exemption(s)","2011-2012",""))))))))))))))))))))))))))))))))</f>
        <v/>
      </c>
      <c r="E9" s="91" t="str">
        <f>IF(D9="","",VLOOKUP(D9,'District E'!$A$10:$X$25,6,FALSE)-(VLOOKUP(D9,'District E'!$A$10:$X$25,24,FALSE)/VLOOKUP(D9,'District E'!$A$10:$X$25,5,FALSE)))</f>
        <v/>
      </c>
      <c r="F9" s="90" t="str">
        <f>IF('SELPA Summary by Fiscal Year'!KE9="Pass","2026-2027",IF('SELPA Summary by Fiscal Year'!KE9="Pass With Exemption(s)","2026-2027",IF('SELPA Summary by Fiscal Year'!JL9="Pass","2025-2026",IF('SELPA Summary by Fiscal Year'!JL9="Pass With Exemption(s)","2025-2026",IF('SELPA Summary by Fiscal Year'!IS9="Pass","2024-2025",IF('SELPA Summary by Fiscal Year'!IS9="Pass With Exemption(s)","2024-2025",IF('SELPA Summary by Fiscal Year'!HZ9="Pass","2023-2024",IF('SELPA Summary by Fiscal Year'!HZ9="Pass With Exemption(s)","2023-2024",IF('SELPA Summary by Fiscal Year'!HG9="Pass","2022-2023",IF('SELPA Summary by Fiscal Year'!HG9="Pass With Exemption(s)","2022-2023",IF('SELPA Summary by Fiscal Year'!GN9="Pass","2021-2022",IF('SELPA Summary by Fiscal Year'!GN9="Pass With Exemption(s)","2021-2022",IF('SELPA Summary by Fiscal Year'!FU9="Pass","2020-2021",IF('SELPA Summary by Fiscal Year'!FU9="Pass With Exemption(s)","2020-2021",IF('SELPA Summary by Fiscal Year'!FB9="Pass","2019-2020",IF('SELPA Summary by Fiscal Year'!FB9="Pass With Exemption(s)","2019-2020",IF('SELPA Summary by Fiscal Year'!EI9="Pass","2018-2019",IF('SELPA Summary by Fiscal Year'!EI9="Pass With Exemption(s)","2018-2019",IF('SELPA Summary by Fiscal Year'!DP9="Pass","2017-2018",IF('SELPA Summary by Fiscal Year'!DP9="Pass With Exemption(s)","2017-2018",IF('SELPA Summary by Fiscal Year'!CW9="Pass","2016-2017",IF('SELPA Summary by Fiscal Year'!CW9="Pass With Exemption(s)","2016-2017",IF('SELPA Summary by Fiscal Year'!CD9="Pass","2015-2016",IF('SELPA Summary by Fiscal Year'!CD9="Pass With Exemption(s)","2015-2016",IF('SELPA Summary by Fiscal Year'!BK9="Pass","2014-2015",IF('SELPA Summary by Fiscal Year'!BK9="Pass With Exemption(s)","2014-2015",IF('SELPA Summary by Fiscal Year'!AR9="Pass","2013-2014",IF('SELPA Summary by Fiscal Year'!AR9="Pass With Exemption(s)","2013-2014",IF('SELPA Summary by Fiscal Year'!Y9="Pass","2012-2013",IF('SELPA Summary by Fiscal Year'!Y9="Pass With Exemption(s)","2012-2013",IF('SELPA Summary by Fiscal Year'!H9="Pass","2011-2012",IF('SELPA Summary by Fiscal Year'!H9="Pass With Exemption(s)","2011-2012",""))))))))))))))))))))))))))))))))</f>
        <v/>
      </c>
      <c r="G9" s="91" t="str">
        <f>IF(F9="","",VLOOKUP(F9,'District E'!$A$10:$X$25,15,FALSE))</f>
        <v/>
      </c>
      <c r="H9" s="90" t="str">
        <f>IF('SELPA Summary by Fiscal Year'!KH9="Pass","2026-2027",IF('SELPA Summary by Fiscal Year'!KH9="Pass With Exemption(s)","2026-2027",IF('SELPA Summary by Fiscal Year'!JO9="Pass","2025-2026",IF('SELPA Summary by Fiscal Year'!JO9="Pass With Exemption(s)","2025-2026",IF('SELPA Summary by Fiscal Year'!IV9="Pass","2024-2025",IF('SELPA Summary by Fiscal Year'!IV9="Pass With Exemption(s)","2024-2025",IF('SELPA Summary by Fiscal Year'!IC9="Pass","2023-2024",IF('SELPA Summary by Fiscal Year'!IC9="Pass With Exemption(s)","2023-2024",IF('SELPA Summary by Fiscal Year'!HJ9="Pass","2022-2023",IF('SELPA Summary by Fiscal Year'!HJ9="Pass With Exemption(s)","2022-2023",IF('SELPA Summary by Fiscal Year'!GQ9="Pass","2021-2022",IF('SELPA Summary by Fiscal Year'!GQ9="Pass With Exemption(s)","2021-2022",IF('SELPA Summary by Fiscal Year'!FX9="Pass","2020-2021",IF('SELPA Summary by Fiscal Year'!FX9="Pass With Exemption(s)","2020-2021",IF('SELPA Summary by Fiscal Year'!FE9="Pass","2019-2020",IF('SELPA Summary by Fiscal Year'!FE9="Pass With Exemption(s)","2019-2020",IF('SELPA Summary by Fiscal Year'!EL9="Pass","2018-2019",IF('SELPA Summary by Fiscal Year'!EL9="Pass With Exemption(s)","2018-2019",IF('SELPA Summary by Fiscal Year'!DS9="Pass","2017-2018",IF('SELPA Summary by Fiscal Year'!DS9="Pass With Exemption(s)","2017-2018",IF('SELPA Summary by Fiscal Year'!CZ9="Pass","2016-2017",IF('SELPA Summary by Fiscal Year'!CZ9="Pass With Exemption(s)","2016-2017",IF('SELPA Summary by Fiscal Year'!CG9="Pass","2015-2016",IF('SELPA Summary by Fiscal Year'!CG9="Pass With Exemption(s)","2015-2016",IF('SELPA Summary by Fiscal Year'!BN9="Pass","2014-2015",IF('SELPA Summary by Fiscal Year'!BN9="Pass With Exemption(s)","2014-2015",IF('SELPA Summary by Fiscal Year'!AU9="Pass","2013-2014",IF('SELPA Summary by Fiscal Year'!AU9="Pass With Exemption(s)","2013-2014",IF('SELPA Summary by Fiscal Year'!AB9="Pass","2012-2013",IF('SELPA Summary by Fiscal Year'!AB9="Pass With Exemption(s)","2012-2013",IF('SELPA Summary by Fiscal Year'!J9="Pass","2011-2012",IF('SELPA Summary by Fiscal Year'!J9="Pass With Exemption(s)","2011-2012",""))))))))))))))))))))))))))))))))</f>
        <v/>
      </c>
      <c r="I9" s="91" t="str">
        <f>IF(H9="","",VLOOKUP(H9,'District E'!$A$10:$X$25,16,FALSE))</f>
        <v/>
      </c>
    </row>
    <row r="10" spans="1:9" x14ac:dyDescent="0.3">
      <c r="A10" s="30">
        <f>'District F'!$B$3</f>
        <v>0</v>
      </c>
      <c r="B10" s="90" t="str">
        <f>IF('SELPA Summary by Fiscal Year'!JW10="Pass","2026-2027",IF('SELPA Summary by Fiscal Year'!JW10="Pass With Exemption(s)","2026-2027",IF('SELPA Summary by Fiscal Year'!JD10="Pass","2025-2026",IF('SELPA Summary by Fiscal Year'!JD10="Pass With Exemption(s)","2025-2026",IF('SELPA Summary by Fiscal Year'!IK10="Pass","2024-2025",IF('SELPA Summary by Fiscal Year'!IK10="Pass With Exemption(s)","2024-2025",IF('SELPA Summary by Fiscal Year'!HR10="Pass","2023-2024",IF('SELPA Summary by Fiscal Year'!HR10="Pass With Exemption(s)","2023-2024",IF('SELPA Summary by Fiscal Year'!GY10="Pass","2022-2023",IF('SELPA Summary by Fiscal Year'!GY10="Pass With Exemption(s)","2022-2023",IF('SELPA Summary by Fiscal Year'!GF10="Pass","2021-2022",IF('SELPA Summary by Fiscal Year'!GF10="Pass With Exemption(s)","2021-2022",IF('SELPA Summary by Fiscal Year'!FM10="Pass","2020-2021",IF('SELPA Summary by Fiscal Year'!FM10="Pass With Exemption(s)","2020-2021",IF('SELPA Summary by Fiscal Year'!ET10="Pass","2019-2020",IF('SELPA Summary by Fiscal Year'!ET10="Pass With Exemption(s)","2019-2020",IF('SELPA Summary by Fiscal Year'!EA10="Pass","2018-2019",IF('SELPA Summary by Fiscal Year'!EA10="Pass With Exemption(s)","2018-2019",IF('SELPA Summary by Fiscal Year'!DH10="Pass","2017-2018",IF('SELPA Summary by Fiscal Year'!DH10="Pass With Exemption(s)","2017-2018",IF('SELPA Summary by Fiscal Year'!CO10="Pass","2016-2017",IF('SELPA Summary by Fiscal Year'!CO10="Pass With Exemption(s)","2016-2017",IF('SELPA Summary by Fiscal Year'!BV10="Pass","2015-2016",IF('SELPA Summary by Fiscal Year'!BV10="Pass With Exemption(s)","2015-2016",IF('SELPA Summary by Fiscal Year'!BC10="Pass","2014-2015",IF('SELPA Summary by Fiscal Year'!BC10="Pass With Exemption(s)","2014-2015",IF('SELPA Summary by Fiscal Year'!AJ10="Pass","2013-2014",IF('SELPA Summary by Fiscal Year'!AJ10="Pass With Exemption(s)","2013-2014",IF('SELPA Summary by Fiscal Year'!Q10="Pass","2012-2013",IF('SELPA Summary by Fiscal Year'!Q10="Pass With Exemption(s)","2012-2013",IF('SELPA Summary by Fiscal Year'!C10="Pass","2011-2012",IF('SELPA Summary by Fiscal Year'!C10="Pass With Exemption(s)","2011-2012",""))))))))))))))))))))))))))))))))</f>
        <v/>
      </c>
      <c r="C10" s="91" t="str">
        <f>IF(B10="","",VLOOKUP(B10,'District F'!$A$10:$X$25,4,FALSE)-VLOOKUP(B10,'District F'!$A$10:$X$25,24,FALSE))</f>
        <v/>
      </c>
      <c r="D10" s="90" t="str">
        <f>IF('SELPA Summary by Fiscal Year'!KA10="Pass","2026-2027",IF('SELPA Summary by Fiscal Year'!KA10="Pass With Exemption(s)","2026-2027",IF('SELPA Summary by Fiscal Year'!JH10="Pass","2025-2026",IF('SELPA Summary by Fiscal Year'!JH10="Pass With Exemption(s)","2025-2026",IF('SELPA Summary by Fiscal Year'!IO10="Pass","2024-2025",IF('SELPA Summary by Fiscal Year'!IO10="Pass With Exemption(s)","2024-2025",IF('SELPA Summary by Fiscal Year'!HV10="Pass","2023-2024",IF('SELPA Summary by Fiscal Year'!HV10="Pass With Exemption(s)","2023-2024",IF('SELPA Summary by Fiscal Year'!HC10="Pass","2022-2023",IF('SELPA Summary by Fiscal Year'!HC10="Pass With Exemption(s)","2022-2023",IF('SELPA Summary by Fiscal Year'!GJ10="Pass","2021-2022",IF('SELPA Summary by Fiscal Year'!GJ10="Pass With Exemption(s)","2021-2022",IF('SELPA Summary by Fiscal Year'!FQ10="Pass","2020-2021",IF('SELPA Summary by Fiscal Year'!FQ10="Pass With Exemption(s)","2020-2021",IF('SELPA Summary by Fiscal Year'!EX10="Pass","2019-2020",IF('SELPA Summary by Fiscal Year'!EX10="Pass With Exemption(s)","2019-2020",IF('SELPA Summary by Fiscal Year'!EE10="Pass","2018-2019",IF('SELPA Summary by Fiscal Year'!EE10="Pass With Exemption(s)","2018-2019",IF('SELPA Summary by Fiscal Year'!DL10="Pass","2017-2018",IF('SELPA Summary by Fiscal Year'!DL10="Pass With Exemption(s)","2017-2018",IF('SELPA Summary by Fiscal Year'!CS10="Pass","2016-2017",IF('SELPA Summary by Fiscal Year'!CS10="Pass With Exemption(s)","2016-2017",IF('SELPA Summary by Fiscal Year'!BZ10="Pass","2015-2016",IF('SELPA Summary by Fiscal Year'!BZ10="Pass With Exemption(s)","2016-2017",IF('SELPA Summary by Fiscal Year'!BG10="Pass","2014-2015",IF('SELPA Summary by Fiscal Year'!BG10="Pass With Exemption(s)","2014-2015",IF('SELPA Summary by Fiscal Year'!AN10="Pass","2013-2014",IF('SELPA Summary by Fiscal Year'!AN10="Pass With Exemption(s)","2013-2014",IF('SELPA Summary by Fiscal Year'!U10="Pass","2012-2013",IF('SELPA Summary by Fiscal Year'!U10="Pass With Exemption(s)","2012-2013",IF('SELPA Summary by Fiscal Year'!E10="Pass","2011-2012",IF('SELPA Summary by Fiscal Year'!E10="Pass With Exemption(s)","2011-2012",""))))))))))))))))))))))))))))))))</f>
        <v/>
      </c>
      <c r="E10" s="91" t="str">
        <f>IF(D10="","",VLOOKUP(D10,'District F'!$A$10:$X$25,6,FALSE)-(VLOOKUP(D10,'District F'!$A$10:$X$25,24,FALSE)/VLOOKUP(D10,'District F'!$A$10:$X$25,5,FALSE)))</f>
        <v/>
      </c>
      <c r="F10" s="90" t="str">
        <f>IF('SELPA Summary by Fiscal Year'!KE10="Pass","2026-2027",IF('SELPA Summary by Fiscal Year'!KE10="Pass With Exemption(s)","2026-2027",IF('SELPA Summary by Fiscal Year'!JL10="Pass","2025-2026",IF('SELPA Summary by Fiscal Year'!JL10="Pass With Exemption(s)","2025-2026",IF('SELPA Summary by Fiscal Year'!IS10="Pass","2024-2025",IF('SELPA Summary by Fiscal Year'!IS10="Pass With Exemption(s)","2024-2025",IF('SELPA Summary by Fiscal Year'!HZ10="Pass","2023-2024",IF('SELPA Summary by Fiscal Year'!HZ10="Pass With Exemption(s)","2023-2024",IF('SELPA Summary by Fiscal Year'!HG10="Pass","2022-2023",IF('SELPA Summary by Fiscal Year'!HG10="Pass With Exemption(s)","2022-2023",IF('SELPA Summary by Fiscal Year'!GN10="Pass","2021-2022",IF('SELPA Summary by Fiscal Year'!GN10="Pass With Exemption(s)","2021-2022",IF('SELPA Summary by Fiscal Year'!FU10="Pass","2020-2021",IF('SELPA Summary by Fiscal Year'!FU10="Pass With Exemption(s)","2020-2021",IF('SELPA Summary by Fiscal Year'!FB10="Pass","2019-2020",IF('SELPA Summary by Fiscal Year'!FB10="Pass With Exemption(s)","2019-2020",IF('SELPA Summary by Fiscal Year'!EI10="Pass","2018-2019",IF('SELPA Summary by Fiscal Year'!EI10="Pass With Exemption(s)","2018-2019",IF('SELPA Summary by Fiscal Year'!DP10="Pass","2017-2018",IF('SELPA Summary by Fiscal Year'!DP10="Pass With Exemption(s)","2017-2018",IF('SELPA Summary by Fiscal Year'!CW10="Pass","2016-2017",IF('SELPA Summary by Fiscal Year'!CW10="Pass With Exemption(s)","2016-2017",IF('SELPA Summary by Fiscal Year'!CD10="Pass","2015-2016",IF('SELPA Summary by Fiscal Year'!CD10="Pass With Exemption(s)","2015-2016",IF('SELPA Summary by Fiscal Year'!BK10="Pass","2014-2015",IF('SELPA Summary by Fiscal Year'!BK10="Pass With Exemption(s)","2014-2015",IF('SELPA Summary by Fiscal Year'!AR10="Pass","2013-2014",IF('SELPA Summary by Fiscal Year'!AR10="Pass With Exemption(s)","2013-2014",IF('SELPA Summary by Fiscal Year'!Y10="Pass","2012-2013",IF('SELPA Summary by Fiscal Year'!Y10="Pass With Exemption(s)","2012-2013",IF('SELPA Summary by Fiscal Year'!H10="Pass","2011-2012",IF('SELPA Summary by Fiscal Year'!H10="Pass With Exemption(s)","2011-2012",""))))))))))))))))))))))))))))))))</f>
        <v/>
      </c>
      <c r="G10" s="91" t="str">
        <f>IF(F10="","",VLOOKUP(F10,'District F'!$A$10:$X$25,15,FALSE))</f>
        <v/>
      </c>
      <c r="H10" s="90" t="str">
        <f>IF('SELPA Summary by Fiscal Year'!KH10="Pass","2026-2027",IF('SELPA Summary by Fiscal Year'!KH10="Pass With Exemption(s)","2026-2027",IF('SELPA Summary by Fiscal Year'!JO10="Pass","2025-2026",IF('SELPA Summary by Fiscal Year'!JO10="Pass With Exemption(s)","2025-2026",IF('SELPA Summary by Fiscal Year'!IV10="Pass","2024-2025",IF('SELPA Summary by Fiscal Year'!IV10="Pass With Exemption(s)","2024-2025",IF('SELPA Summary by Fiscal Year'!IC10="Pass","2023-2024",IF('SELPA Summary by Fiscal Year'!IC10="Pass With Exemption(s)","2023-2024",IF('SELPA Summary by Fiscal Year'!HJ10="Pass","2022-2023",IF('SELPA Summary by Fiscal Year'!HJ10="Pass With Exemption(s)","2022-2023",IF('SELPA Summary by Fiscal Year'!GQ10="Pass","2021-2022",IF('SELPA Summary by Fiscal Year'!GQ10="Pass With Exemption(s)","2021-2022",IF('SELPA Summary by Fiscal Year'!FX10="Pass","2020-2021",IF('SELPA Summary by Fiscal Year'!FX10="Pass With Exemption(s)","2020-2021",IF('SELPA Summary by Fiscal Year'!FE10="Pass","2019-2020",IF('SELPA Summary by Fiscal Year'!FE10="Pass With Exemption(s)","2019-2020",IF('SELPA Summary by Fiscal Year'!EL10="Pass","2018-2019",IF('SELPA Summary by Fiscal Year'!EL10="Pass With Exemption(s)","2018-2019",IF('SELPA Summary by Fiscal Year'!DS10="Pass","2017-2018",IF('SELPA Summary by Fiscal Year'!DS10="Pass With Exemption(s)","2017-2018",IF('SELPA Summary by Fiscal Year'!CZ10="Pass","2016-2017",IF('SELPA Summary by Fiscal Year'!CZ10="Pass With Exemption(s)","2016-2017",IF('SELPA Summary by Fiscal Year'!CG10="Pass","2015-2016",IF('SELPA Summary by Fiscal Year'!CG10="Pass With Exemption(s)","2015-2016",IF('SELPA Summary by Fiscal Year'!BN10="Pass","2014-2015",IF('SELPA Summary by Fiscal Year'!BN10="Pass With Exemption(s)","2014-2015",IF('SELPA Summary by Fiscal Year'!AU10="Pass","2013-2014",IF('SELPA Summary by Fiscal Year'!AU10="Pass With Exemption(s)","2013-2014",IF('SELPA Summary by Fiscal Year'!AB10="Pass","2012-2013",IF('SELPA Summary by Fiscal Year'!AB10="Pass With Exemption(s)","2012-2013",IF('SELPA Summary by Fiscal Year'!J10="Pass","2011-2012",IF('SELPA Summary by Fiscal Year'!J10="Pass With Exemption(s)","2011-2012",""))))))))))))))))))))))))))))))))</f>
        <v/>
      </c>
      <c r="I10" s="91" t="str">
        <f>IF(H10="","",VLOOKUP(H10,'District F'!$A$10:$X$25,16,FALSE))</f>
        <v/>
      </c>
    </row>
    <row r="11" spans="1:9" x14ac:dyDescent="0.3">
      <c r="A11" s="30">
        <f>'District G'!$B$3</f>
        <v>0</v>
      </c>
      <c r="B11" s="90" t="str">
        <f>IF('SELPA Summary by Fiscal Year'!JW11="Pass","2026-2027",IF('SELPA Summary by Fiscal Year'!JW11="Pass With Exemption(s)","2026-2027",IF('SELPA Summary by Fiscal Year'!JD11="Pass","2025-2026",IF('SELPA Summary by Fiscal Year'!JD11="Pass With Exemption(s)","2025-2026",IF('SELPA Summary by Fiscal Year'!IK11="Pass","2024-2025",IF('SELPA Summary by Fiscal Year'!IK11="Pass With Exemption(s)","2024-2025",IF('SELPA Summary by Fiscal Year'!HR11="Pass","2023-2024",IF('SELPA Summary by Fiscal Year'!HR11="Pass With Exemption(s)","2023-2024",IF('SELPA Summary by Fiscal Year'!GY11="Pass","2022-2023",IF('SELPA Summary by Fiscal Year'!GY11="Pass With Exemption(s)","2022-2023",IF('SELPA Summary by Fiscal Year'!GF11="Pass","2021-2022",IF('SELPA Summary by Fiscal Year'!GF11="Pass With Exemption(s)","2021-2022",IF('SELPA Summary by Fiscal Year'!FM11="Pass","2020-2021",IF('SELPA Summary by Fiscal Year'!FM11="Pass With Exemption(s)","2020-2021",IF('SELPA Summary by Fiscal Year'!ET11="Pass","2019-2020",IF('SELPA Summary by Fiscal Year'!ET11="Pass With Exemption(s)","2019-2020",IF('SELPA Summary by Fiscal Year'!EA11="Pass","2018-2019",IF('SELPA Summary by Fiscal Year'!EA11="Pass With Exemption(s)","2018-2019",IF('SELPA Summary by Fiscal Year'!DH11="Pass","2017-2018",IF('SELPA Summary by Fiscal Year'!DH11="Pass With Exemption(s)","2017-2018",IF('SELPA Summary by Fiscal Year'!CO11="Pass","2016-2017",IF('SELPA Summary by Fiscal Year'!CO11="Pass With Exemption(s)","2016-2017",IF('SELPA Summary by Fiscal Year'!BV11="Pass","2015-2016",IF('SELPA Summary by Fiscal Year'!BV11="Pass With Exemption(s)","2015-2016",IF('SELPA Summary by Fiscal Year'!BC11="Pass","2014-2015",IF('SELPA Summary by Fiscal Year'!BC11="Pass With Exemption(s)","2014-2015",IF('SELPA Summary by Fiscal Year'!AJ11="Pass","2013-2014",IF('SELPA Summary by Fiscal Year'!AJ11="Pass With Exemption(s)","2013-2014",IF('SELPA Summary by Fiscal Year'!Q11="Pass","2012-2013",IF('SELPA Summary by Fiscal Year'!Q11="Pass With Exemption(s)","2012-2013",IF('SELPA Summary by Fiscal Year'!C11="Pass","2011-2012",IF('SELPA Summary by Fiscal Year'!C11="Pass With Exemption(s)","2011-2012",""))))))))))))))))))))))))))))))))</f>
        <v/>
      </c>
      <c r="C11" s="91" t="str">
        <f>IF(B11="","",VLOOKUP(B11,'District G'!$A$10:$X$25,4,FALSE)-VLOOKUP(B11,'District G'!$A$10:$X$25,24,FALSE))</f>
        <v/>
      </c>
      <c r="D11" s="90" t="str">
        <f>IF('SELPA Summary by Fiscal Year'!KA11="Pass","2026-2027",IF('SELPA Summary by Fiscal Year'!KA11="Pass With Exemption(s)","2026-2027",IF('SELPA Summary by Fiscal Year'!JH11="Pass","2025-2026",IF('SELPA Summary by Fiscal Year'!JH11="Pass With Exemption(s)","2025-2026",IF('SELPA Summary by Fiscal Year'!IO11="Pass","2024-2025",IF('SELPA Summary by Fiscal Year'!IO11="Pass With Exemption(s)","2024-2025",IF('SELPA Summary by Fiscal Year'!HV11="Pass","2023-2024",IF('SELPA Summary by Fiscal Year'!HV11="Pass With Exemption(s)","2023-2024",IF('SELPA Summary by Fiscal Year'!HC11="Pass","2022-2023",IF('SELPA Summary by Fiscal Year'!HC11="Pass With Exemption(s)","2022-2023",IF('SELPA Summary by Fiscal Year'!GJ11="Pass","2021-2022",IF('SELPA Summary by Fiscal Year'!GJ11="Pass With Exemption(s)","2021-2022",IF('SELPA Summary by Fiscal Year'!FQ11="Pass","2020-2021",IF('SELPA Summary by Fiscal Year'!FQ11="Pass With Exemption(s)","2020-2021",IF('SELPA Summary by Fiscal Year'!EX11="Pass","2019-2020",IF('SELPA Summary by Fiscal Year'!EX11="Pass With Exemption(s)","2019-2020",IF('SELPA Summary by Fiscal Year'!EE11="Pass","2018-2019",IF('SELPA Summary by Fiscal Year'!EE11="Pass With Exemption(s)","2018-2019",IF('SELPA Summary by Fiscal Year'!DL11="Pass","2017-2018",IF('SELPA Summary by Fiscal Year'!DL11="Pass With Exemption(s)","2017-2018",IF('SELPA Summary by Fiscal Year'!CS11="Pass","2016-2017",IF('SELPA Summary by Fiscal Year'!CS11="Pass With Exemption(s)","2016-2017",IF('SELPA Summary by Fiscal Year'!BZ11="Pass","2015-2016",IF('SELPA Summary by Fiscal Year'!BZ11="Pass With Exemption(s)","2016-2017",IF('SELPA Summary by Fiscal Year'!BG11="Pass","2014-2015",IF('SELPA Summary by Fiscal Year'!BG11="Pass With Exemption(s)","2014-2015",IF('SELPA Summary by Fiscal Year'!AN11="Pass","2013-2014",IF('SELPA Summary by Fiscal Year'!AN11="Pass With Exemption(s)","2013-2014",IF('SELPA Summary by Fiscal Year'!U11="Pass","2012-2013",IF('SELPA Summary by Fiscal Year'!U11="Pass With Exemption(s)","2012-2013",IF('SELPA Summary by Fiscal Year'!E11="Pass","2011-2012",IF('SELPA Summary by Fiscal Year'!E11="Pass With Exemption(s)","2011-2012",""))))))))))))))))))))))))))))))))</f>
        <v/>
      </c>
      <c r="E11" s="91" t="str">
        <f>IF(D11="","",VLOOKUP(D11,'District G'!$A$10:$X$25,6,FALSE)-(VLOOKUP(D11,'District G'!$A$10:$X$25,24,FALSE)/VLOOKUP(D11,'District G'!$A$10:$X$25,5,FALSE)))</f>
        <v/>
      </c>
      <c r="F11" s="90" t="str">
        <f>IF('SELPA Summary by Fiscal Year'!KE11="Pass","2026-2027",IF('SELPA Summary by Fiscal Year'!KE11="Pass With Exemption(s)","2026-2027",IF('SELPA Summary by Fiscal Year'!JL11="Pass","2025-2026",IF('SELPA Summary by Fiscal Year'!JL11="Pass With Exemption(s)","2025-2026",IF('SELPA Summary by Fiscal Year'!IS11="Pass","2024-2025",IF('SELPA Summary by Fiscal Year'!IS11="Pass With Exemption(s)","2024-2025",IF('SELPA Summary by Fiscal Year'!HZ11="Pass","2023-2024",IF('SELPA Summary by Fiscal Year'!HZ11="Pass With Exemption(s)","2023-2024",IF('SELPA Summary by Fiscal Year'!HG11="Pass","2022-2023",IF('SELPA Summary by Fiscal Year'!HG11="Pass With Exemption(s)","2022-2023",IF('SELPA Summary by Fiscal Year'!GN11="Pass","2021-2022",IF('SELPA Summary by Fiscal Year'!GN11="Pass With Exemption(s)","2021-2022",IF('SELPA Summary by Fiscal Year'!FU11="Pass","2020-2021",IF('SELPA Summary by Fiscal Year'!FU11="Pass With Exemption(s)","2020-2021",IF('SELPA Summary by Fiscal Year'!FB11="Pass","2019-2020",IF('SELPA Summary by Fiscal Year'!FB11="Pass With Exemption(s)","2019-2020",IF('SELPA Summary by Fiscal Year'!EI11="Pass","2018-2019",IF('SELPA Summary by Fiscal Year'!EI11="Pass With Exemption(s)","2018-2019",IF('SELPA Summary by Fiscal Year'!DP11="Pass","2017-2018",IF('SELPA Summary by Fiscal Year'!DP11="Pass With Exemption(s)","2017-2018",IF('SELPA Summary by Fiscal Year'!CW11="Pass","2016-2017",IF('SELPA Summary by Fiscal Year'!CW11="Pass With Exemption(s)","2016-2017",IF('SELPA Summary by Fiscal Year'!CD11="Pass","2015-2016",IF('SELPA Summary by Fiscal Year'!CD11="Pass With Exemption(s)","2015-2016",IF('SELPA Summary by Fiscal Year'!BK11="Pass","2014-2015",IF('SELPA Summary by Fiscal Year'!BK11="Pass With Exemption(s)","2014-2015",IF('SELPA Summary by Fiscal Year'!AR11="Pass","2013-2014",IF('SELPA Summary by Fiscal Year'!AR11="Pass With Exemption(s)","2013-2014",IF('SELPA Summary by Fiscal Year'!Y11="Pass","2012-2013",IF('SELPA Summary by Fiscal Year'!Y11="Pass With Exemption(s)","2012-2013",IF('SELPA Summary by Fiscal Year'!H11="Pass","2011-2012",IF('SELPA Summary by Fiscal Year'!H11="Pass With Exemption(s)","2011-2012",""))))))))))))))))))))))))))))))))</f>
        <v/>
      </c>
      <c r="G11" s="91" t="str">
        <f>IF(F11="","",VLOOKUP(F11,'District G'!$A$10:$X$25,15,FALSE))</f>
        <v/>
      </c>
      <c r="H11" s="90" t="str">
        <f>IF('SELPA Summary by Fiscal Year'!KH11="Pass","2026-2027",IF('SELPA Summary by Fiscal Year'!KH11="Pass With Exemption(s)","2026-2027",IF('SELPA Summary by Fiscal Year'!JO11="Pass","2025-2026",IF('SELPA Summary by Fiscal Year'!JO11="Pass With Exemption(s)","2025-2026",IF('SELPA Summary by Fiscal Year'!IV11="Pass","2024-2025",IF('SELPA Summary by Fiscal Year'!IV11="Pass With Exemption(s)","2024-2025",IF('SELPA Summary by Fiscal Year'!IC11="Pass","2023-2024",IF('SELPA Summary by Fiscal Year'!IC11="Pass With Exemption(s)","2023-2024",IF('SELPA Summary by Fiscal Year'!HJ11="Pass","2022-2023",IF('SELPA Summary by Fiscal Year'!HJ11="Pass With Exemption(s)","2022-2023",IF('SELPA Summary by Fiscal Year'!GQ11="Pass","2021-2022",IF('SELPA Summary by Fiscal Year'!GQ11="Pass With Exemption(s)","2021-2022",IF('SELPA Summary by Fiscal Year'!FX11="Pass","2020-2021",IF('SELPA Summary by Fiscal Year'!FX11="Pass With Exemption(s)","2020-2021",IF('SELPA Summary by Fiscal Year'!FE11="Pass","2019-2020",IF('SELPA Summary by Fiscal Year'!FE11="Pass With Exemption(s)","2019-2020",IF('SELPA Summary by Fiscal Year'!EL11="Pass","2018-2019",IF('SELPA Summary by Fiscal Year'!EL11="Pass With Exemption(s)","2018-2019",IF('SELPA Summary by Fiscal Year'!DS11="Pass","2017-2018",IF('SELPA Summary by Fiscal Year'!DS11="Pass With Exemption(s)","2017-2018",IF('SELPA Summary by Fiscal Year'!CZ11="Pass","2016-2017",IF('SELPA Summary by Fiscal Year'!CZ11="Pass With Exemption(s)","2016-2017",IF('SELPA Summary by Fiscal Year'!CG11="Pass","2015-2016",IF('SELPA Summary by Fiscal Year'!CG11="Pass With Exemption(s)","2015-2016",IF('SELPA Summary by Fiscal Year'!BN11="Pass","2014-2015",IF('SELPA Summary by Fiscal Year'!BN11="Pass With Exemption(s)","2014-2015",IF('SELPA Summary by Fiscal Year'!AU11="Pass","2013-2014",IF('SELPA Summary by Fiscal Year'!AU11="Pass With Exemption(s)","2013-2014",IF('SELPA Summary by Fiscal Year'!AB11="Pass","2012-2013",IF('SELPA Summary by Fiscal Year'!AB11="Pass With Exemption(s)","2012-2013",IF('SELPA Summary by Fiscal Year'!J11="Pass","2011-2012",IF('SELPA Summary by Fiscal Year'!J11="Pass With Exemption(s)","2011-2012",""))))))))))))))))))))))))))))))))</f>
        <v/>
      </c>
      <c r="I11" s="91" t="str">
        <f>IF(H11="","",VLOOKUP(H11,'District G'!$A$10:$X$25,16,FALSE))</f>
        <v/>
      </c>
    </row>
    <row r="12" spans="1:9" x14ac:dyDescent="0.3">
      <c r="A12" s="30">
        <f>'District H'!$B$3</f>
        <v>0</v>
      </c>
      <c r="B12" s="90" t="str">
        <f>IF('SELPA Summary by Fiscal Year'!JW12="Pass","2026-2027",IF('SELPA Summary by Fiscal Year'!JW12="Pass With Exemption(s)","2026-2027",IF('SELPA Summary by Fiscal Year'!JD12="Pass","2025-2026",IF('SELPA Summary by Fiscal Year'!JD12="Pass With Exemption(s)","2025-2026",IF('SELPA Summary by Fiscal Year'!IK12="Pass","2024-2025",IF('SELPA Summary by Fiscal Year'!IK12="Pass With Exemption(s)","2024-2025",IF('SELPA Summary by Fiscal Year'!HR12="Pass","2023-2024",IF('SELPA Summary by Fiscal Year'!HR12="Pass With Exemption(s)","2023-2024",IF('SELPA Summary by Fiscal Year'!GY12="Pass","2022-2023",IF('SELPA Summary by Fiscal Year'!GY12="Pass With Exemption(s)","2022-2023",IF('SELPA Summary by Fiscal Year'!GF12="Pass","2021-2022",IF('SELPA Summary by Fiscal Year'!GF12="Pass With Exemption(s)","2021-2022",IF('SELPA Summary by Fiscal Year'!FM12="Pass","2020-2021",IF('SELPA Summary by Fiscal Year'!FM12="Pass With Exemption(s)","2020-2021",IF('SELPA Summary by Fiscal Year'!ET12="Pass","2019-2020",IF('SELPA Summary by Fiscal Year'!ET12="Pass With Exemption(s)","2019-2020",IF('SELPA Summary by Fiscal Year'!EA12="Pass","2018-2019",IF('SELPA Summary by Fiscal Year'!EA12="Pass With Exemption(s)","2018-2019",IF('SELPA Summary by Fiscal Year'!DH12="Pass","2017-2018",IF('SELPA Summary by Fiscal Year'!DH12="Pass With Exemption(s)","2017-2018",IF('SELPA Summary by Fiscal Year'!CO12="Pass","2016-2017",IF('SELPA Summary by Fiscal Year'!CO12="Pass With Exemption(s)","2016-2017",IF('SELPA Summary by Fiscal Year'!BV12="Pass","2015-2016",IF('SELPA Summary by Fiscal Year'!BV12="Pass With Exemption(s)","2015-2016",IF('SELPA Summary by Fiscal Year'!BC12="Pass","2014-2015",IF('SELPA Summary by Fiscal Year'!BC12="Pass With Exemption(s)","2014-2015",IF('SELPA Summary by Fiscal Year'!AJ12="Pass","2013-2014",IF('SELPA Summary by Fiscal Year'!AJ12="Pass With Exemption(s)","2013-2014",IF('SELPA Summary by Fiscal Year'!Q12="Pass","2012-2013",IF('SELPA Summary by Fiscal Year'!Q12="Pass With Exemption(s)","2012-2013",IF('SELPA Summary by Fiscal Year'!C12="Pass","2011-2012",IF('SELPA Summary by Fiscal Year'!C12="Pass With Exemption(s)","2011-2012",""))))))))))))))))))))))))))))))))</f>
        <v/>
      </c>
      <c r="C12" s="91" t="str">
        <f>IF(B12="","",VLOOKUP(B12,'District H'!$A$10:$X$25,4,FALSE)-VLOOKUP(B12,'District H'!$A$10:$X$25,24,FALSE))</f>
        <v/>
      </c>
      <c r="D12" s="90" t="str">
        <f>IF('SELPA Summary by Fiscal Year'!KA12="Pass","2026-2027",IF('SELPA Summary by Fiscal Year'!KA12="Pass With Exemption(s)","2026-2027",IF('SELPA Summary by Fiscal Year'!JH12="Pass","2025-2026",IF('SELPA Summary by Fiscal Year'!JH12="Pass With Exemption(s)","2025-2026",IF('SELPA Summary by Fiscal Year'!IO12="Pass","2024-2025",IF('SELPA Summary by Fiscal Year'!IO12="Pass With Exemption(s)","2024-2025",IF('SELPA Summary by Fiscal Year'!HV12="Pass","2023-2024",IF('SELPA Summary by Fiscal Year'!HV12="Pass With Exemption(s)","2023-2024",IF('SELPA Summary by Fiscal Year'!HC12="Pass","2022-2023",IF('SELPA Summary by Fiscal Year'!HC12="Pass With Exemption(s)","2022-2023",IF('SELPA Summary by Fiscal Year'!GJ12="Pass","2021-2022",IF('SELPA Summary by Fiscal Year'!GJ12="Pass With Exemption(s)","2021-2022",IF('SELPA Summary by Fiscal Year'!FQ12="Pass","2020-2021",IF('SELPA Summary by Fiscal Year'!FQ12="Pass With Exemption(s)","2020-2021",IF('SELPA Summary by Fiscal Year'!EX12="Pass","2019-2020",IF('SELPA Summary by Fiscal Year'!EX12="Pass With Exemption(s)","2019-2020",IF('SELPA Summary by Fiscal Year'!EE12="Pass","2018-2019",IF('SELPA Summary by Fiscal Year'!EE12="Pass With Exemption(s)","2018-2019",IF('SELPA Summary by Fiscal Year'!DL12="Pass","2017-2018",IF('SELPA Summary by Fiscal Year'!DL12="Pass With Exemption(s)","2017-2018",IF('SELPA Summary by Fiscal Year'!CS12="Pass","2016-2017",IF('SELPA Summary by Fiscal Year'!CS12="Pass With Exemption(s)","2016-2017",IF('SELPA Summary by Fiscal Year'!BZ12="Pass","2015-2016",IF('SELPA Summary by Fiscal Year'!BZ12="Pass With Exemption(s)","2016-2017",IF('SELPA Summary by Fiscal Year'!BG12="Pass","2014-2015",IF('SELPA Summary by Fiscal Year'!BG12="Pass With Exemption(s)","2014-2015",IF('SELPA Summary by Fiscal Year'!AN12="Pass","2013-2014",IF('SELPA Summary by Fiscal Year'!AN12="Pass With Exemption(s)","2013-2014",IF('SELPA Summary by Fiscal Year'!U12="Pass","2012-2013",IF('SELPA Summary by Fiscal Year'!U12="Pass With Exemption(s)","2012-2013",IF('SELPA Summary by Fiscal Year'!E12="Pass","2011-2012",IF('SELPA Summary by Fiscal Year'!E12="Pass With Exemption(s)","2011-2012",""))))))))))))))))))))))))))))))))</f>
        <v/>
      </c>
      <c r="E12" s="91" t="str">
        <f>IF(D12="","",VLOOKUP(D12,'District H'!$A$10:$X$25,6,FALSE)-(VLOOKUP(D12,'District H'!$A$10:$X$25,24,FALSE)/VLOOKUP(D12,'District H'!$A$10:$X$25,5,FALSE)))</f>
        <v/>
      </c>
      <c r="F12" s="90" t="str">
        <f>IF('SELPA Summary by Fiscal Year'!KE12="Pass","2026-2027",IF('SELPA Summary by Fiscal Year'!KE12="Pass With Exemption(s)","2026-2027",IF('SELPA Summary by Fiscal Year'!JL12="Pass","2025-2026",IF('SELPA Summary by Fiscal Year'!JL12="Pass With Exemption(s)","2025-2026",IF('SELPA Summary by Fiscal Year'!IS12="Pass","2024-2025",IF('SELPA Summary by Fiscal Year'!IS12="Pass With Exemption(s)","2024-2025",IF('SELPA Summary by Fiscal Year'!HZ12="Pass","2023-2024",IF('SELPA Summary by Fiscal Year'!HZ12="Pass With Exemption(s)","2023-2024",IF('SELPA Summary by Fiscal Year'!HG12="Pass","2022-2023",IF('SELPA Summary by Fiscal Year'!HG12="Pass With Exemption(s)","2022-2023",IF('SELPA Summary by Fiscal Year'!GN12="Pass","2021-2022",IF('SELPA Summary by Fiscal Year'!GN12="Pass With Exemption(s)","2021-2022",IF('SELPA Summary by Fiscal Year'!FU12="Pass","2020-2021",IF('SELPA Summary by Fiscal Year'!FU12="Pass With Exemption(s)","2020-2021",IF('SELPA Summary by Fiscal Year'!FB12="Pass","2019-2020",IF('SELPA Summary by Fiscal Year'!FB12="Pass With Exemption(s)","2019-2020",IF('SELPA Summary by Fiscal Year'!EI12="Pass","2018-2019",IF('SELPA Summary by Fiscal Year'!EI12="Pass With Exemption(s)","2018-2019",IF('SELPA Summary by Fiscal Year'!DP12="Pass","2017-2018",IF('SELPA Summary by Fiscal Year'!DP12="Pass With Exemption(s)","2017-2018",IF('SELPA Summary by Fiscal Year'!CW12="Pass","2016-2017",IF('SELPA Summary by Fiscal Year'!CW12="Pass With Exemption(s)","2016-2017",IF('SELPA Summary by Fiscal Year'!CD12="Pass","2015-2016",IF('SELPA Summary by Fiscal Year'!CD12="Pass With Exemption(s)","2015-2016",IF('SELPA Summary by Fiscal Year'!BK12="Pass","2014-2015",IF('SELPA Summary by Fiscal Year'!BK12="Pass With Exemption(s)","2014-2015",IF('SELPA Summary by Fiscal Year'!AR12="Pass","2013-2014",IF('SELPA Summary by Fiscal Year'!AR12="Pass With Exemption(s)","2013-2014",IF('SELPA Summary by Fiscal Year'!Y12="Pass","2012-2013",IF('SELPA Summary by Fiscal Year'!Y12="Pass With Exemption(s)","2012-2013",IF('SELPA Summary by Fiscal Year'!H12="Pass","2011-2012",IF('SELPA Summary by Fiscal Year'!H12="Pass With Exemption(s)","2011-2012",""))))))))))))))))))))))))))))))))</f>
        <v/>
      </c>
      <c r="G12" s="91" t="str">
        <f>IF(F12="","",VLOOKUP(F12,'District H'!$A$10:$X$25,15,FALSE))</f>
        <v/>
      </c>
      <c r="H12" s="90" t="str">
        <f>IF('SELPA Summary by Fiscal Year'!KH12="Pass","2026-2027",IF('SELPA Summary by Fiscal Year'!KH12="Pass With Exemption(s)","2026-2027",IF('SELPA Summary by Fiscal Year'!JO12="Pass","2025-2026",IF('SELPA Summary by Fiscal Year'!JO12="Pass With Exemption(s)","2025-2026",IF('SELPA Summary by Fiscal Year'!IV12="Pass","2024-2025",IF('SELPA Summary by Fiscal Year'!IV12="Pass With Exemption(s)","2024-2025",IF('SELPA Summary by Fiscal Year'!IC12="Pass","2023-2024",IF('SELPA Summary by Fiscal Year'!IC12="Pass With Exemption(s)","2023-2024",IF('SELPA Summary by Fiscal Year'!HJ12="Pass","2022-2023",IF('SELPA Summary by Fiscal Year'!HJ12="Pass With Exemption(s)","2022-2023",IF('SELPA Summary by Fiscal Year'!GQ12="Pass","2021-2022",IF('SELPA Summary by Fiscal Year'!GQ12="Pass With Exemption(s)","2021-2022",IF('SELPA Summary by Fiscal Year'!FX12="Pass","2020-2021",IF('SELPA Summary by Fiscal Year'!FX12="Pass With Exemption(s)","2020-2021",IF('SELPA Summary by Fiscal Year'!FE12="Pass","2019-2020",IF('SELPA Summary by Fiscal Year'!FE12="Pass With Exemption(s)","2019-2020",IF('SELPA Summary by Fiscal Year'!EL12="Pass","2018-2019",IF('SELPA Summary by Fiscal Year'!EL12="Pass With Exemption(s)","2018-2019",IF('SELPA Summary by Fiscal Year'!DS12="Pass","2017-2018",IF('SELPA Summary by Fiscal Year'!DS12="Pass With Exemption(s)","2017-2018",IF('SELPA Summary by Fiscal Year'!CZ12="Pass","2016-2017",IF('SELPA Summary by Fiscal Year'!CZ12="Pass With Exemption(s)","2016-2017",IF('SELPA Summary by Fiscal Year'!CG12="Pass","2015-2016",IF('SELPA Summary by Fiscal Year'!CG12="Pass With Exemption(s)","2015-2016",IF('SELPA Summary by Fiscal Year'!BN12="Pass","2014-2015",IF('SELPA Summary by Fiscal Year'!BN12="Pass With Exemption(s)","2014-2015",IF('SELPA Summary by Fiscal Year'!AU12="Pass","2013-2014",IF('SELPA Summary by Fiscal Year'!AU12="Pass With Exemption(s)","2013-2014",IF('SELPA Summary by Fiscal Year'!AB12="Pass","2012-2013",IF('SELPA Summary by Fiscal Year'!AB12="Pass With Exemption(s)","2012-2013",IF('SELPA Summary by Fiscal Year'!J12="Pass","2011-2012",IF('SELPA Summary by Fiscal Year'!J12="Pass With Exemption(s)","2011-2012",""))))))))))))))))))))))))))))))))</f>
        <v/>
      </c>
      <c r="I12" s="91" t="str">
        <f>IF(H12="","",VLOOKUP(H12,'District H'!$A$10:$X$25,16,FALSE))</f>
        <v/>
      </c>
    </row>
    <row r="13" spans="1:9" x14ac:dyDescent="0.3">
      <c r="A13" s="30">
        <f>'District I'!$B$3</f>
        <v>0</v>
      </c>
      <c r="B13" s="90" t="str">
        <f>IF('SELPA Summary by Fiscal Year'!JW13="Pass","2026-2027",IF('SELPA Summary by Fiscal Year'!JW13="Pass With Exemption(s)","2026-2027",IF('SELPA Summary by Fiscal Year'!JD13="Pass","2025-2026",IF('SELPA Summary by Fiscal Year'!JD13="Pass With Exemption(s)","2025-2026",IF('SELPA Summary by Fiscal Year'!IK13="Pass","2024-2025",IF('SELPA Summary by Fiscal Year'!IK13="Pass With Exemption(s)","2024-2025",IF('SELPA Summary by Fiscal Year'!HR13="Pass","2023-2024",IF('SELPA Summary by Fiscal Year'!HR13="Pass With Exemption(s)","2023-2024",IF('SELPA Summary by Fiscal Year'!GY13="Pass","2022-2023",IF('SELPA Summary by Fiscal Year'!GY13="Pass With Exemption(s)","2022-2023",IF('SELPA Summary by Fiscal Year'!GF13="Pass","2021-2022",IF('SELPA Summary by Fiscal Year'!GF13="Pass With Exemption(s)","2021-2022",IF('SELPA Summary by Fiscal Year'!FM13="Pass","2020-2021",IF('SELPA Summary by Fiscal Year'!FM13="Pass With Exemption(s)","2020-2021",IF('SELPA Summary by Fiscal Year'!ET13="Pass","2019-2020",IF('SELPA Summary by Fiscal Year'!ET13="Pass With Exemption(s)","2019-2020",IF('SELPA Summary by Fiscal Year'!EA13="Pass","2018-2019",IF('SELPA Summary by Fiscal Year'!EA13="Pass With Exemption(s)","2018-2019",IF('SELPA Summary by Fiscal Year'!DH13="Pass","2017-2018",IF('SELPA Summary by Fiscal Year'!DH13="Pass With Exemption(s)","2017-2018",IF('SELPA Summary by Fiscal Year'!CO13="Pass","2016-2017",IF('SELPA Summary by Fiscal Year'!CO13="Pass With Exemption(s)","2016-2017",IF('SELPA Summary by Fiscal Year'!BV13="Pass","2015-2016",IF('SELPA Summary by Fiscal Year'!BV13="Pass With Exemption(s)","2015-2016",IF('SELPA Summary by Fiscal Year'!BC13="Pass","2014-2015",IF('SELPA Summary by Fiscal Year'!BC13="Pass With Exemption(s)","2014-2015",IF('SELPA Summary by Fiscal Year'!AJ13="Pass","2013-2014",IF('SELPA Summary by Fiscal Year'!AJ13="Pass With Exemption(s)","2013-2014",IF('SELPA Summary by Fiscal Year'!Q13="Pass","2012-2013",IF('SELPA Summary by Fiscal Year'!Q13="Pass With Exemption(s)","2012-2013",IF('SELPA Summary by Fiscal Year'!C13="Pass","2011-2012",IF('SELPA Summary by Fiscal Year'!C13="Pass With Exemption(s)","2011-2012",""))))))))))))))))))))))))))))))))</f>
        <v/>
      </c>
      <c r="C13" s="91" t="str">
        <f>IF(B13="","",VLOOKUP(B13,'District I'!$A$10:$X$25,4,FALSE)-VLOOKUP(B13,'District I'!$A$10:$X$25,24,FALSE))</f>
        <v/>
      </c>
      <c r="D13" s="90" t="str">
        <f>IF('SELPA Summary by Fiscal Year'!KA13="Pass","2026-2027",IF('SELPA Summary by Fiscal Year'!KA13="Pass With Exemption(s)","2026-2027",IF('SELPA Summary by Fiscal Year'!JH13="Pass","2025-2026",IF('SELPA Summary by Fiscal Year'!JH13="Pass With Exemption(s)","2025-2026",IF('SELPA Summary by Fiscal Year'!IO13="Pass","2024-2025",IF('SELPA Summary by Fiscal Year'!IO13="Pass With Exemption(s)","2024-2025",IF('SELPA Summary by Fiscal Year'!HV13="Pass","2023-2024",IF('SELPA Summary by Fiscal Year'!HV13="Pass With Exemption(s)","2023-2024",IF('SELPA Summary by Fiscal Year'!HC13="Pass","2022-2023",IF('SELPA Summary by Fiscal Year'!HC13="Pass With Exemption(s)","2022-2023",IF('SELPA Summary by Fiscal Year'!GJ13="Pass","2021-2022",IF('SELPA Summary by Fiscal Year'!GJ13="Pass With Exemption(s)","2021-2022",IF('SELPA Summary by Fiscal Year'!FQ13="Pass","2020-2021",IF('SELPA Summary by Fiscal Year'!FQ13="Pass With Exemption(s)","2020-2021",IF('SELPA Summary by Fiscal Year'!EX13="Pass","2019-2020",IF('SELPA Summary by Fiscal Year'!EX13="Pass With Exemption(s)","2019-2020",IF('SELPA Summary by Fiscal Year'!EE13="Pass","2018-2019",IF('SELPA Summary by Fiscal Year'!EE13="Pass With Exemption(s)","2018-2019",IF('SELPA Summary by Fiscal Year'!DL13="Pass","2017-2018",IF('SELPA Summary by Fiscal Year'!DL13="Pass With Exemption(s)","2017-2018",IF('SELPA Summary by Fiscal Year'!CS13="Pass","2016-2017",IF('SELPA Summary by Fiscal Year'!CS13="Pass With Exemption(s)","2016-2017",IF('SELPA Summary by Fiscal Year'!BZ13="Pass","2015-2016",IF('SELPA Summary by Fiscal Year'!BZ13="Pass With Exemption(s)","2016-2017",IF('SELPA Summary by Fiscal Year'!BG13="Pass","2014-2015",IF('SELPA Summary by Fiscal Year'!BG13="Pass With Exemption(s)","2014-2015",IF('SELPA Summary by Fiscal Year'!AN13="Pass","2013-2014",IF('SELPA Summary by Fiscal Year'!AN13="Pass With Exemption(s)","2013-2014",IF('SELPA Summary by Fiscal Year'!U13="Pass","2012-2013",IF('SELPA Summary by Fiscal Year'!U13="Pass With Exemption(s)","2012-2013",IF('SELPA Summary by Fiscal Year'!E13="Pass","2011-2012",IF('SELPA Summary by Fiscal Year'!E13="Pass With Exemption(s)","2011-2012",""))))))))))))))))))))))))))))))))</f>
        <v/>
      </c>
      <c r="E13" s="91" t="str">
        <f>IF(D13="","",VLOOKUP(D13,'District I'!$A$10:$X$25,6,FALSE)-(VLOOKUP(D13,'District I'!$A$10:$X$25,24,FALSE)/VLOOKUP(D13,'District I'!$A$10:$X$25,5,FALSE)))</f>
        <v/>
      </c>
      <c r="F13" s="90" t="str">
        <f>IF('SELPA Summary by Fiscal Year'!KE13="Pass","2026-2027",IF('SELPA Summary by Fiscal Year'!KE13="Pass With Exemption(s)","2026-2027",IF('SELPA Summary by Fiscal Year'!JL13="Pass","2025-2026",IF('SELPA Summary by Fiscal Year'!JL13="Pass With Exemption(s)","2025-2026",IF('SELPA Summary by Fiscal Year'!IS13="Pass","2024-2025",IF('SELPA Summary by Fiscal Year'!IS13="Pass With Exemption(s)","2024-2025",IF('SELPA Summary by Fiscal Year'!HZ13="Pass","2023-2024",IF('SELPA Summary by Fiscal Year'!HZ13="Pass With Exemption(s)","2023-2024",IF('SELPA Summary by Fiscal Year'!HG13="Pass","2022-2023",IF('SELPA Summary by Fiscal Year'!HG13="Pass With Exemption(s)","2022-2023",IF('SELPA Summary by Fiscal Year'!GN13="Pass","2021-2022",IF('SELPA Summary by Fiscal Year'!GN13="Pass With Exemption(s)","2021-2022",IF('SELPA Summary by Fiscal Year'!FU13="Pass","2020-2021",IF('SELPA Summary by Fiscal Year'!FU13="Pass With Exemption(s)","2020-2021",IF('SELPA Summary by Fiscal Year'!FB13="Pass","2019-2020",IF('SELPA Summary by Fiscal Year'!FB13="Pass With Exemption(s)","2019-2020",IF('SELPA Summary by Fiscal Year'!EI13="Pass","2018-2019",IF('SELPA Summary by Fiscal Year'!EI13="Pass With Exemption(s)","2018-2019",IF('SELPA Summary by Fiscal Year'!DP13="Pass","2017-2018",IF('SELPA Summary by Fiscal Year'!DP13="Pass With Exemption(s)","2017-2018",IF('SELPA Summary by Fiscal Year'!CW13="Pass","2016-2017",IF('SELPA Summary by Fiscal Year'!CW13="Pass With Exemption(s)","2016-2017",IF('SELPA Summary by Fiscal Year'!CD13="Pass","2015-2016",IF('SELPA Summary by Fiscal Year'!CD13="Pass With Exemption(s)","2015-2016",IF('SELPA Summary by Fiscal Year'!BK13="Pass","2014-2015",IF('SELPA Summary by Fiscal Year'!BK13="Pass With Exemption(s)","2014-2015",IF('SELPA Summary by Fiscal Year'!AR13="Pass","2013-2014",IF('SELPA Summary by Fiscal Year'!AR13="Pass With Exemption(s)","2013-2014",IF('SELPA Summary by Fiscal Year'!Y13="Pass","2012-2013",IF('SELPA Summary by Fiscal Year'!Y13="Pass With Exemption(s)","2012-2013",IF('SELPA Summary by Fiscal Year'!H13="Pass","2011-2012",IF('SELPA Summary by Fiscal Year'!H13="Pass With Exemption(s)","2011-2012",""))))))))))))))))))))))))))))))))</f>
        <v/>
      </c>
      <c r="G13" s="91" t="str">
        <f>IF(F13="","",VLOOKUP(F13,'District I'!$A$10:$X$25,15,FALSE))</f>
        <v/>
      </c>
      <c r="H13" s="90" t="str">
        <f>IF('SELPA Summary by Fiscal Year'!KH13="Pass","2026-2027",IF('SELPA Summary by Fiscal Year'!KH13="Pass With Exemption(s)","2026-2027",IF('SELPA Summary by Fiscal Year'!JO13="Pass","2025-2026",IF('SELPA Summary by Fiscal Year'!JO13="Pass With Exemption(s)","2025-2026",IF('SELPA Summary by Fiscal Year'!IV13="Pass","2024-2025",IF('SELPA Summary by Fiscal Year'!IV13="Pass With Exemption(s)","2024-2025",IF('SELPA Summary by Fiscal Year'!IC13="Pass","2023-2024",IF('SELPA Summary by Fiscal Year'!IC13="Pass With Exemption(s)","2023-2024",IF('SELPA Summary by Fiscal Year'!HJ13="Pass","2022-2023",IF('SELPA Summary by Fiscal Year'!HJ13="Pass With Exemption(s)","2022-2023",IF('SELPA Summary by Fiscal Year'!GQ13="Pass","2021-2022",IF('SELPA Summary by Fiscal Year'!GQ13="Pass With Exemption(s)","2021-2022",IF('SELPA Summary by Fiscal Year'!FX13="Pass","2020-2021",IF('SELPA Summary by Fiscal Year'!FX13="Pass With Exemption(s)","2020-2021",IF('SELPA Summary by Fiscal Year'!FE13="Pass","2019-2020",IF('SELPA Summary by Fiscal Year'!FE13="Pass With Exemption(s)","2019-2020",IF('SELPA Summary by Fiscal Year'!EL13="Pass","2018-2019",IF('SELPA Summary by Fiscal Year'!EL13="Pass With Exemption(s)","2018-2019",IF('SELPA Summary by Fiscal Year'!DS13="Pass","2017-2018",IF('SELPA Summary by Fiscal Year'!DS13="Pass With Exemption(s)","2017-2018",IF('SELPA Summary by Fiscal Year'!CZ13="Pass","2016-2017",IF('SELPA Summary by Fiscal Year'!CZ13="Pass With Exemption(s)","2016-2017",IF('SELPA Summary by Fiscal Year'!CG13="Pass","2015-2016",IF('SELPA Summary by Fiscal Year'!CG13="Pass With Exemption(s)","2015-2016",IF('SELPA Summary by Fiscal Year'!BN13="Pass","2014-2015",IF('SELPA Summary by Fiscal Year'!BN13="Pass With Exemption(s)","2014-2015",IF('SELPA Summary by Fiscal Year'!AU13="Pass","2013-2014",IF('SELPA Summary by Fiscal Year'!AU13="Pass With Exemption(s)","2013-2014",IF('SELPA Summary by Fiscal Year'!AB13="Pass","2012-2013",IF('SELPA Summary by Fiscal Year'!AB13="Pass With Exemption(s)","2012-2013",IF('SELPA Summary by Fiscal Year'!J13="Pass","2011-2012",IF('SELPA Summary by Fiscal Year'!J13="Pass With Exemption(s)","2011-2012",""))))))))))))))))))))))))))))))))</f>
        <v/>
      </c>
      <c r="I13" s="91" t="str">
        <f>IF(H13="","",VLOOKUP(H13,'District I'!$A$10:$X$25,16,FALSE))</f>
        <v/>
      </c>
    </row>
    <row r="14" spans="1:9" x14ac:dyDescent="0.3">
      <c r="A14" s="30">
        <f>'District J'!$B$3</f>
        <v>0</v>
      </c>
      <c r="B14" s="90" t="str">
        <f>IF('SELPA Summary by Fiscal Year'!JW14="Pass","2026-2027",IF('SELPA Summary by Fiscal Year'!JW14="Pass With Exemption(s)","2026-2027",IF('SELPA Summary by Fiscal Year'!JD14="Pass","2025-2026",IF('SELPA Summary by Fiscal Year'!JD14="Pass With Exemption(s)","2025-2026",IF('SELPA Summary by Fiscal Year'!IK14="Pass","2024-2025",IF('SELPA Summary by Fiscal Year'!IK14="Pass With Exemption(s)","2024-2025",IF('SELPA Summary by Fiscal Year'!HR14="Pass","2023-2024",IF('SELPA Summary by Fiscal Year'!HR14="Pass With Exemption(s)","2023-2024",IF('SELPA Summary by Fiscal Year'!GY14="Pass","2022-2023",IF('SELPA Summary by Fiscal Year'!GY14="Pass With Exemption(s)","2022-2023",IF('SELPA Summary by Fiscal Year'!GF14="Pass","2021-2022",IF('SELPA Summary by Fiscal Year'!GF14="Pass With Exemption(s)","2021-2022",IF('SELPA Summary by Fiscal Year'!FM14="Pass","2020-2021",IF('SELPA Summary by Fiscal Year'!FM14="Pass With Exemption(s)","2020-2021",IF('SELPA Summary by Fiscal Year'!ET14="Pass","2019-2020",IF('SELPA Summary by Fiscal Year'!ET14="Pass With Exemption(s)","2019-2020",IF('SELPA Summary by Fiscal Year'!EA14="Pass","2018-2019",IF('SELPA Summary by Fiscal Year'!EA14="Pass With Exemption(s)","2018-2019",IF('SELPA Summary by Fiscal Year'!DH14="Pass","2017-2018",IF('SELPA Summary by Fiscal Year'!DH14="Pass With Exemption(s)","2017-2018",IF('SELPA Summary by Fiscal Year'!CO14="Pass","2016-2017",IF('SELPA Summary by Fiscal Year'!CO14="Pass With Exemption(s)","2016-2017",IF('SELPA Summary by Fiscal Year'!BV14="Pass","2015-2016",IF('SELPA Summary by Fiscal Year'!BV14="Pass With Exemption(s)","2015-2016",IF('SELPA Summary by Fiscal Year'!BC14="Pass","2014-2015",IF('SELPA Summary by Fiscal Year'!BC14="Pass With Exemption(s)","2014-2015",IF('SELPA Summary by Fiscal Year'!AJ14="Pass","2013-2014",IF('SELPA Summary by Fiscal Year'!AJ14="Pass With Exemption(s)","2013-2014",IF('SELPA Summary by Fiscal Year'!Q14="Pass","2012-2013",IF('SELPA Summary by Fiscal Year'!Q14="Pass With Exemption(s)","2012-2013",IF('SELPA Summary by Fiscal Year'!C14="Pass","2011-2012",IF('SELPA Summary by Fiscal Year'!C14="Pass With Exemption(s)","2011-2012",""))))))))))))))))))))))))))))))))</f>
        <v/>
      </c>
      <c r="C14" s="91" t="str">
        <f>IF(B14="","",VLOOKUP(B14,'District J'!$A$10:$X$25,4,FALSE)-VLOOKUP(B14,'District J'!$A$10:$X$25,24,FALSE))</f>
        <v/>
      </c>
      <c r="D14" s="90" t="str">
        <f>IF('SELPA Summary by Fiscal Year'!KA14="Pass","2026-2027",IF('SELPA Summary by Fiscal Year'!KA14="Pass With Exemption(s)","2026-2027",IF('SELPA Summary by Fiscal Year'!JH14="Pass","2025-2026",IF('SELPA Summary by Fiscal Year'!JH14="Pass With Exemption(s)","2025-2026",IF('SELPA Summary by Fiscal Year'!IO14="Pass","2024-2025",IF('SELPA Summary by Fiscal Year'!IO14="Pass With Exemption(s)","2024-2025",IF('SELPA Summary by Fiscal Year'!HV14="Pass","2023-2024",IF('SELPA Summary by Fiscal Year'!HV14="Pass With Exemption(s)","2023-2024",IF('SELPA Summary by Fiscal Year'!HC14="Pass","2022-2023",IF('SELPA Summary by Fiscal Year'!HC14="Pass With Exemption(s)","2022-2023",IF('SELPA Summary by Fiscal Year'!GJ14="Pass","2021-2022",IF('SELPA Summary by Fiscal Year'!GJ14="Pass With Exemption(s)","2021-2022",IF('SELPA Summary by Fiscal Year'!FQ14="Pass","2020-2021",IF('SELPA Summary by Fiscal Year'!FQ14="Pass With Exemption(s)","2020-2021",IF('SELPA Summary by Fiscal Year'!EX14="Pass","2019-2020",IF('SELPA Summary by Fiscal Year'!EX14="Pass With Exemption(s)","2019-2020",IF('SELPA Summary by Fiscal Year'!EE14="Pass","2018-2019",IF('SELPA Summary by Fiscal Year'!EE14="Pass With Exemption(s)","2018-2019",IF('SELPA Summary by Fiscal Year'!DL14="Pass","2017-2018",IF('SELPA Summary by Fiscal Year'!DL14="Pass With Exemption(s)","2017-2018",IF('SELPA Summary by Fiscal Year'!CS14="Pass","2016-2017",IF('SELPA Summary by Fiscal Year'!CS14="Pass With Exemption(s)","2016-2017",IF('SELPA Summary by Fiscal Year'!BZ14="Pass","2015-2016",IF('SELPA Summary by Fiscal Year'!BZ14="Pass With Exemption(s)","2016-2017",IF('SELPA Summary by Fiscal Year'!BG14="Pass","2014-2015",IF('SELPA Summary by Fiscal Year'!BG14="Pass With Exemption(s)","2014-2015",IF('SELPA Summary by Fiscal Year'!AN14="Pass","2013-2014",IF('SELPA Summary by Fiscal Year'!AN14="Pass With Exemption(s)","2013-2014",IF('SELPA Summary by Fiscal Year'!U14="Pass","2012-2013",IF('SELPA Summary by Fiscal Year'!U14="Pass With Exemption(s)","2012-2013",IF('SELPA Summary by Fiscal Year'!E14="Pass","2011-2012",IF('SELPA Summary by Fiscal Year'!E14="Pass With Exemption(s)","2011-2012",""))))))))))))))))))))))))))))))))</f>
        <v/>
      </c>
      <c r="E14" s="91" t="str">
        <f>IF(D14="","",VLOOKUP(D14,'District J'!$A$10:$X$25,6,FALSE)-(VLOOKUP(D14,'District J'!$A$10:$X$25,24,FALSE)/VLOOKUP(D14,'District J'!$A$10:$X$25,5,FALSE)))</f>
        <v/>
      </c>
      <c r="F14" s="90" t="str">
        <f>IF('SELPA Summary by Fiscal Year'!KE14="Pass","2026-2027",IF('SELPA Summary by Fiscal Year'!KE14="Pass With Exemption(s)","2026-2027",IF('SELPA Summary by Fiscal Year'!JL14="Pass","2025-2026",IF('SELPA Summary by Fiscal Year'!JL14="Pass With Exemption(s)","2025-2026",IF('SELPA Summary by Fiscal Year'!IS14="Pass","2024-2025",IF('SELPA Summary by Fiscal Year'!IS14="Pass With Exemption(s)","2024-2025",IF('SELPA Summary by Fiscal Year'!HZ14="Pass","2023-2024",IF('SELPA Summary by Fiscal Year'!HZ14="Pass With Exemption(s)","2023-2024",IF('SELPA Summary by Fiscal Year'!HG14="Pass","2022-2023",IF('SELPA Summary by Fiscal Year'!HG14="Pass With Exemption(s)","2022-2023",IF('SELPA Summary by Fiscal Year'!GN14="Pass","2021-2022",IF('SELPA Summary by Fiscal Year'!GN14="Pass With Exemption(s)","2021-2022",IF('SELPA Summary by Fiscal Year'!FU14="Pass","2020-2021",IF('SELPA Summary by Fiscal Year'!FU14="Pass With Exemption(s)","2020-2021",IF('SELPA Summary by Fiscal Year'!FB14="Pass","2019-2020",IF('SELPA Summary by Fiscal Year'!FB14="Pass With Exemption(s)","2019-2020",IF('SELPA Summary by Fiscal Year'!EI14="Pass","2018-2019",IF('SELPA Summary by Fiscal Year'!EI14="Pass With Exemption(s)","2018-2019",IF('SELPA Summary by Fiscal Year'!DP14="Pass","2017-2018",IF('SELPA Summary by Fiscal Year'!DP14="Pass With Exemption(s)","2017-2018",IF('SELPA Summary by Fiscal Year'!CW14="Pass","2016-2017",IF('SELPA Summary by Fiscal Year'!CW14="Pass With Exemption(s)","2016-2017",IF('SELPA Summary by Fiscal Year'!CD14="Pass","2015-2016",IF('SELPA Summary by Fiscal Year'!CD14="Pass With Exemption(s)","2015-2016",IF('SELPA Summary by Fiscal Year'!BK14="Pass","2014-2015",IF('SELPA Summary by Fiscal Year'!BK14="Pass With Exemption(s)","2014-2015",IF('SELPA Summary by Fiscal Year'!AR14="Pass","2013-2014",IF('SELPA Summary by Fiscal Year'!AR14="Pass With Exemption(s)","2013-2014",IF('SELPA Summary by Fiscal Year'!Y14="Pass","2012-2013",IF('SELPA Summary by Fiscal Year'!Y14="Pass With Exemption(s)","2012-2013",IF('SELPA Summary by Fiscal Year'!H14="Pass","2011-2012",IF('SELPA Summary by Fiscal Year'!H14="Pass With Exemption(s)","2011-2012",""))))))))))))))))))))))))))))))))</f>
        <v/>
      </c>
      <c r="G14" s="91" t="str">
        <f>IF(F14="","",VLOOKUP(F14,'District J'!$A$10:$X$25,15,FALSE))</f>
        <v/>
      </c>
      <c r="H14" s="90" t="str">
        <f>IF('SELPA Summary by Fiscal Year'!KH14="Pass","2026-2027",IF('SELPA Summary by Fiscal Year'!KH14="Pass With Exemption(s)","2026-2027",IF('SELPA Summary by Fiscal Year'!JO14="Pass","2025-2026",IF('SELPA Summary by Fiscal Year'!JO14="Pass With Exemption(s)","2025-2026",IF('SELPA Summary by Fiscal Year'!IV14="Pass","2024-2025",IF('SELPA Summary by Fiscal Year'!IV14="Pass With Exemption(s)","2024-2025",IF('SELPA Summary by Fiscal Year'!IC14="Pass","2023-2024",IF('SELPA Summary by Fiscal Year'!IC14="Pass With Exemption(s)","2023-2024",IF('SELPA Summary by Fiscal Year'!HJ14="Pass","2022-2023",IF('SELPA Summary by Fiscal Year'!HJ14="Pass With Exemption(s)","2022-2023",IF('SELPA Summary by Fiscal Year'!GQ14="Pass","2021-2022",IF('SELPA Summary by Fiscal Year'!GQ14="Pass With Exemption(s)","2021-2022",IF('SELPA Summary by Fiscal Year'!FX14="Pass","2020-2021",IF('SELPA Summary by Fiscal Year'!FX14="Pass With Exemption(s)","2020-2021",IF('SELPA Summary by Fiscal Year'!FE14="Pass","2019-2020",IF('SELPA Summary by Fiscal Year'!FE14="Pass With Exemption(s)","2019-2020",IF('SELPA Summary by Fiscal Year'!EL14="Pass","2018-2019",IF('SELPA Summary by Fiscal Year'!EL14="Pass With Exemption(s)","2018-2019",IF('SELPA Summary by Fiscal Year'!DS14="Pass","2017-2018",IF('SELPA Summary by Fiscal Year'!DS14="Pass With Exemption(s)","2017-2018",IF('SELPA Summary by Fiscal Year'!CZ14="Pass","2016-2017",IF('SELPA Summary by Fiscal Year'!CZ14="Pass With Exemption(s)","2016-2017",IF('SELPA Summary by Fiscal Year'!CG14="Pass","2015-2016",IF('SELPA Summary by Fiscal Year'!CG14="Pass With Exemption(s)","2015-2016",IF('SELPA Summary by Fiscal Year'!BN14="Pass","2014-2015",IF('SELPA Summary by Fiscal Year'!BN14="Pass With Exemption(s)","2014-2015",IF('SELPA Summary by Fiscal Year'!AU14="Pass","2013-2014",IF('SELPA Summary by Fiscal Year'!AU14="Pass With Exemption(s)","2013-2014",IF('SELPA Summary by Fiscal Year'!AB14="Pass","2012-2013",IF('SELPA Summary by Fiscal Year'!AB14="Pass With Exemption(s)","2012-2013",IF('SELPA Summary by Fiscal Year'!J14="Pass","2011-2012",IF('SELPA Summary by Fiscal Year'!J14="Pass With Exemption(s)","2011-2012",""))))))))))))))))))))))))))))))))</f>
        <v/>
      </c>
      <c r="I14" s="91" t="str">
        <f>IF(H14="","",VLOOKUP(H14,'District J'!$A$10:$X$25,16,FALSE))</f>
        <v/>
      </c>
    </row>
    <row r="15" spans="1:9" x14ac:dyDescent="0.3">
      <c r="A15" s="30">
        <f>'District K'!$B$3</f>
        <v>0</v>
      </c>
      <c r="B15" s="90" t="str">
        <f>IF('SELPA Summary by Fiscal Year'!JW15="Pass","2026-2027",IF('SELPA Summary by Fiscal Year'!JW15="Pass With Exemption(s)","2026-2027",IF('SELPA Summary by Fiscal Year'!JD15="Pass","2025-2026",IF('SELPA Summary by Fiscal Year'!JD15="Pass With Exemption(s)","2025-2026",IF('SELPA Summary by Fiscal Year'!IK15="Pass","2024-2025",IF('SELPA Summary by Fiscal Year'!IK15="Pass With Exemption(s)","2024-2025",IF('SELPA Summary by Fiscal Year'!HR15="Pass","2023-2024",IF('SELPA Summary by Fiscal Year'!HR15="Pass With Exemption(s)","2023-2024",IF('SELPA Summary by Fiscal Year'!GY15="Pass","2022-2023",IF('SELPA Summary by Fiscal Year'!GY15="Pass With Exemption(s)","2022-2023",IF('SELPA Summary by Fiscal Year'!GF15="Pass","2021-2022",IF('SELPA Summary by Fiscal Year'!GF15="Pass With Exemption(s)","2021-2022",IF('SELPA Summary by Fiscal Year'!FM15="Pass","2020-2021",IF('SELPA Summary by Fiscal Year'!FM15="Pass With Exemption(s)","2020-2021",IF('SELPA Summary by Fiscal Year'!ET15="Pass","2019-2020",IF('SELPA Summary by Fiscal Year'!ET15="Pass With Exemption(s)","2019-2020",IF('SELPA Summary by Fiscal Year'!EA15="Pass","2018-2019",IF('SELPA Summary by Fiscal Year'!EA15="Pass With Exemption(s)","2018-2019",IF('SELPA Summary by Fiscal Year'!DH15="Pass","2017-2018",IF('SELPA Summary by Fiscal Year'!DH15="Pass With Exemption(s)","2017-2018",IF('SELPA Summary by Fiscal Year'!CO15="Pass","2016-2017",IF('SELPA Summary by Fiscal Year'!CO15="Pass With Exemption(s)","2016-2017",IF('SELPA Summary by Fiscal Year'!BV15="Pass","2015-2016",IF('SELPA Summary by Fiscal Year'!BV15="Pass With Exemption(s)","2015-2016",IF('SELPA Summary by Fiscal Year'!BC15="Pass","2014-2015",IF('SELPA Summary by Fiscal Year'!BC15="Pass With Exemption(s)","2014-2015",IF('SELPA Summary by Fiscal Year'!AJ15="Pass","2013-2014",IF('SELPA Summary by Fiscal Year'!AJ15="Pass With Exemption(s)","2013-2014",IF('SELPA Summary by Fiscal Year'!Q15="Pass","2012-2013",IF('SELPA Summary by Fiscal Year'!Q15="Pass With Exemption(s)","2012-2013",IF('SELPA Summary by Fiscal Year'!C15="Pass","2011-2012",IF('SELPA Summary by Fiscal Year'!C15="Pass With Exemption(s)","2011-2012",""))))))))))))))))))))))))))))))))</f>
        <v/>
      </c>
      <c r="C15" s="91" t="str">
        <f>IF(B15="","",VLOOKUP(B15,'District K'!$A$10:$X$25,4,FALSE)-VLOOKUP(B15,'District K'!$A$10:$X$25,24,FALSE))</f>
        <v/>
      </c>
      <c r="D15" s="90" t="str">
        <f>IF('SELPA Summary by Fiscal Year'!KA15="Pass","2026-2027",IF('SELPA Summary by Fiscal Year'!KA15="Pass With Exemption(s)","2026-2027",IF('SELPA Summary by Fiscal Year'!JH15="Pass","2025-2026",IF('SELPA Summary by Fiscal Year'!JH15="Pass With Exemption(s)","2025-2026",IF('SELPA Summary by Fiscal Year'!IO15="Pass","2024-2025",IF('SELPA Summary by Fiscal Year'!IO15="Pass With Exemption(s)","2024-2025",IF('SELPA Summary by Fiscal Year'!HV15="Pass","2023-2024",IF('SELPA Summary by Fiscal Year'!HV15="Pass With Exemption(s)","2023-2024",IF('SELPA Summary by Fiscal Year'!HC15="Pass","2022-2023",IF('SELPA Summary by Fiscal Year'!HC15="Pass With Exemption(s)","2022-2023",IF('SELPA Summary by Fiscal Year'!GJ15="Pass","2021-2022",IF('SELPA Summary by Fiscal Year'!GJ15="Pass With Exemption(s)","2021-2022",IF('SELPA Summary by Fiscal Year'!FQ15="Pass","2020-2021",IF('SELPA Summary by Fiscal Year'!FQ15="Pass With Exemption(s)","2020-2021",IF('SELPA Summary by Fiscal Year'!EX15="Pass","2019-2020",IF('SELPA Summary by Fiscal Year'!EX15="Pass With Exemption(s)","2019-2020",IF('SELPA Summary by Fiscal Year'!EE15="Pass","2018-2019",IF('SELPA Summary by Fiscal Year'!EE15="Pass With Exemption(s)","2018-2019",IF('SELPA Summary by Fiscal Year'!DL15="Pass","2017-2018",IF('SELPA Summary by Fiscal Year'!DL15="Pass With Exemption(s)","2017-2018",IF('SELPA Summary by Fiscal Year'!CS15="Pass","2016-2017",IF('SELPA Summary by Fiscal Year'!CS15="Pass With Exemption(s)","2016-2017",IF('SELPA Summary by Fiscal Year'!BZ15="Pass","2015-2016",IF('SELPA Summary by Fiscal Year'!BZ15="Pass With Exemption(s)","2016-2017",IF('SELPA Summary by Fiscal Year'!BG15="Pass","2014-2015",IF('SELPA Summary by Fiscal Year'!BG15="Pass With Exemption(s)","2014-2015",IF('SELPA Summary by Fiscal Year'!AN15="Pass","2013-2014",IF('SELPA Summary by Fiscal Year'!AN15="Pass With Exemption(s)","2013-2014",IF('SELPA Summary by Fiscal Year'!U15="Pass","2012-2013",IF('SELPA Summary by Fiscal Year'!U15="Pass With Exemption(s)","2012-2013",IF('SELPA Summary by Fiscal Year'!E15="Pass","2011-2012",IF('SELPA Summary by Fiscal Year'!E15="Pass With Exemption(s)","2011-2012",""))))))))))))))))))))))))))))))))</f>
        <v/>
      </c>
      <c r="E15" s="91" t="str">
        <f>IF(D15="","",VLOOKUP(D15,'District K'!$A$10:$X$25,6,FALSE)-(VLOOKUP(D15,'District K'!$A$10:$X$25,24,FALSE)/VLOOKUP(D15,'District K'!$A$10:$X$25,5,FALSE)))</f>
        <v/>
      </c>
      <c r="F15" s="90" t="str">
        <f>IF('SELPA Summary by Fiscal Year'!KE15="Pass","2026-2027",IF('SELPA Summary by Fiscal Year'!KE15="Pass With Exemption(s)","2026-2027",IF('SELPA Summary by Fiscal Year'!JL15="Pass","2025-2026",IF('SELPA Summary by Fiscal Year'!JL15="Pass With Exemption(s)","2025-2026",IF('SELPA Summary by Fiscal Year'!IS15="Pass","2024-2025",IF('SELPA Summary by Fiscal Year'!IS15="Pass With Exemption(s)","2024-2025",IF('SELPA Summary by Fiscal Year'!HZ15="Pass","2023-2024",IF('SELPA Summary by Fiscal Year'!HZ15="Pass With Exemption(s)","2023-2024",IF('SELPA Summary by Fiscal Year'!HG15="Pass","2022-2023",IF('SELPA Summary by Fiscal Year'!HG15="Pass With Exemption(s)","2022-2023",IF('SELPA Summary by Fiscal Year'!GN15="Pass","2021-2022",IF('SELPA Summary by Fiscal Year'!GN15="Pass With Exemption(s)","2021-2022",IF('SELPA Summary by Fiscal Year'!FU15="Pass","2020-2021",IF('SELPA Summary by Fiscal Year'!FU15="Pass With Exemption(s)","2020-2021",IF('SELPA Summary by Fiscal Year'!FB15="Pass","2019-2020",IF('SELPA Summary by Fiscal Year'!FB15="Pass With Exemption(s)","2019-2020",IF('SELPA Summary by Fiscal Year'!EI15="Pass","2018-2019",IF('SELPA Summary by Fiscal Year'!EI15="Pass With Exemption(s)","2018-2019",IF('SELPA Summary by Fiscal Year'!DP15="Pass","2017-2018",IF('SELPA Summary by Fiscal Year'!DP15="Pass With Exemption(s)","2017-2018",IF('SELPA Summary by Fiscal Year'!CW15="Pass","2016-2017",IF('SELPA Summary by Fiscal Year'!CW15="Pass With Exemption(s)","2016-2017",IF('SELPA Summary by Fiscal Year'!CD15="Pass","2015-2016",IF('SELPA Summary by Fiscal Year'!CD15="Pass With Exemption(s)","2015-2016",IF('SELPA Summary by Fiscal Year'!BK15="Pass","2014-2015",IF('SELPA Summary by Fiscal Year'!BK15="Pass With Exemption(s)","2014-2015",IF('SELPA Summary by Fiscal Year'!AR15="Pass","2013-2014",IF('SELPA Summary by Fiscal Year'!AR15="Pass With Exemption(s)","2013-2014",IF('SELPA Summary by Fiscal Year'!Y15="Pass","2012-2013",IF('SELPA Summary by Fiscal Year'!Y15="Pass With Exemption(s)","2012-2013",IF('SELPA Summary by Fiscal Year'!H15="Pass","2011-2012",IF('SELPA Summary by Fiscal Year'!H15="Pass With Exemption(s)","2011-2012",""))))))))))))))))))))))))))))))))</f>
        <v/>
      </c>
      <c r="G15" s="91" t="str">
        <f>IF(F15="","",VLOOKUP(F15,'District K'!$A$10:$X$25,15,FALSE))</f>
        <v/>
      </c>
      <c r="H15" s="90" t="str">
        <f>IF('SELPA Summary by Fiscal Year'!KH15="Pass","2026-2027",IF('SELPA Summary by Fiscal Year'!KH15="Pass With Exemption(s)","2026-2027",IF('SELPA Summary by Fiscal Year'!JO15="Pass","2025-2026",IF('SELPA Summary by Fiscal Year'!JO15="Pass With Exemption(s)","2025-2026",IF('SELPA Summary by Fiscal Year'!IV15="Pass","2024-2025",IF('SELPA Summary by Fiscal Year'!IV15="Pass With Exemption(s)","2024-2025",IF('SELPA Summary by Fiscal Year'!IC15="Pass","2023-2024",IF('SELPA Summary by Fiscal Year'!IC15="Pass With Exemption(s)","2023-2024",IF('SELPA Summary by Fiscal Year'!HJ15="Pass","2022-2023",IF('SELPA Summary by Fiscal Year'!HJ15="Pass With Exemption(s)","2022-2023",IF('SELPA Summary by Fiscal Year'!GQ15="Pass","2021-2022",IF('SELPA Summary by Fiscal Year'!GQ15="Pass With Exemption(s)","2021-2022",IF('SELPA Summary by Fiscal Year'!FX15="Pass","2020-2021",IF('SELPA Summary by Fiscal Year'!FX15="Pass With Exemption(s)","2020-2021",IF('SELPA Summary by Fiscal Year'!FE15="Pass","2019-2020",IF('SELPA Summary by Fiscal Year'!FE15="Pass With Exemption(s)","2019-2020",IF('SELPA Summary by Fiscal Year'!EL15="Pass","2018-2019",IF('SELPA Summary by Fiscal Year'!EL15="Pass With Exemption(s)","2018-2019",IF('SELPA Summary by Fiscal Year'!DS15="Pass","2017-2018",IF('SELPA Summary by Fiscal Year'!DS15="Pass With Exemption(s)","2017-2018",IF('SELPA Summary by Fiscal Year'!CZ15="Pass","2016-2017",IF('SELPA Summary by Fiscal Year'!CZ15="Pass With Exemption(s)","2016-2017",IF('SELPA Summary by Fiscal Year'!CG15="Pass","2015-2016",IF('SELPA Summary by Fiscal Year'!CG15="Pass With Exemption(s)","2015-2016",IF('SELPA Summary by Fiscal Year'!BN15="Pass","2014-2015",IF('SELPA Summary by Fiscal Year'!BN15="Pass With Exemption(s)","2014-2015",IF('SELPA Summary by Fiscal Year'!AU15="Pass","2013-2014",IF('SELPA Summary by Fiscal Year'!AU15="Pass With Exemption(s)","2013-2014",IF('SELPA Summary by Fiscal Year'!AB15="Pass","2012-2013",IF('SELPA Summary by Fiscal Year'!AB15="Pass With Exemption(s)","2012-2013",IF('SELPA Summary by Fiscal Year'!J15="Pass","2011-2012",IF('SELPA Summary by Fiscal Year'!J15="Pass With Exemption(s)","2011-2012",""))))))))))))))))))))))))))))))))</f>
        <v/>
      </c>
      <c r="I15" s="91" t="str">
        <f>IF(H15="","",VLOOKUP(H15,'District K'!$A$10:$X$25,16,FALSE))</f>
        <v/>
      </c>
    </row>
    <row r="16" spans="1:9" x14ac:dyDescent="0.3">
      <c r="A16" s="30">
        <f>'District L'!$B$3</f>
        <v>0</v>
      </c>
      <c r="B16" s="90" t="str">
        <f>IF('SELPA Summary by Fiscal Year'!JW16="Pass","2026-2027",IF('SELPA Summary by Fiscal Year'!JW16="Pass With Exemption(s)","2026-2027",IF('SELPA Summary by Fiscal Year'!JD16="Pass","2025-2026",IF('SELPA Summary by Fiscal Year'!JD16="Pass With Exemption(s)","2025-2026",IF('SELPA Summary by Fiscal Year'!IK16="Pass","2024-2025",IF('SELPA Summary by Fiscal Year'!IK16="Pass With Exemption(s)","2024-2025",IF('SELPA Summary by Fiscal Year'!HR16="Pass","2023-2024",IF('SELPA Summary by Fiscal Year'!HR16="Pass With Exemption(s)","2023-2024",IF('SELPA Summary by Fiscal Year'!GY16="Pass","2022-2023",IF('SELPA Summary by Fiscal Year'!GY16="Pass With Exemption(s)","2022-2023",IF('SELPA Summary by Fiscal Year'!GF16="Pass","2021-2022",IF('SELPA Summary by Fiscal Year'!GF16="Pass With Exemption(s)","2021-2022",IF('SELPA Summary by Fiscal Year'!FM16="Pass","2020-2021",IF('SELPA Summary by Fiscal Year'!FM16="Pass With Exemption(s)","2020-2021",IF('SELPA Summary by Fiscal Year'!ET16="Pass","2019-2020",IF('SELPA Summary by Fiscal Year'!ET16="Pass With Exemption(s)","2019-2020",IF('SELPA Summary by Fiscal Year'!EA16="Pass","2018-2019",IF('SELPA Summary by Fiscal Year'!EA16="Pass With Exemption(s)","2018-2019",IF('SELPA Summary by Fiscal Year'!DH16="Pass","2017-2018",IF('SELPA Summary by Fiscal Year'!DH16="Pass With Exemption(s)","2017-2018",IF('SELPA Summary by Fiscal Year'!CO16="Pass","2016-2017",IF('SELPA Summary by Fiscal Year'!CO16="Pass With Exemption(s)","2016-2017",IF('SELPA Summary by Fiscal Year'!BV16="Pass","2015-2016",IF('SELPA Summary by Fiscal Year'!BV16="Pass With Exemption(s)","2015-2016",IF('SELPA Summary by Fiscal Year'!BC16="Pass","2014-2015",IF('SELPA Summary by Fiscal Year'!BC16="Pass With Exemption(s)","2014-2015",IF('SELPA Summary by Fiscal Year'!AJ16="Pass","2013-2014",IF('SELPA Summary by Fiscal Year'!AJ16="Pass With Exemption(s)","2013-2014",IF('SELPA Summary by Fiscal Year'!Q16="Pass","2012-2013",IF('SELPA Summary by Fiscal Year'!Q16="Pass With Exemption(s)","2012-2013",IF('SELPA Summary by Fiscal Year'!C16="Pass","2011-2012",IF('SELPA Summary by Fiscal Year'!C16="Pass With Exemption(s)","2011-2012",""))))))))))))))))))))))))))))))))</f>
        <v/>
      </c>
      <c r="C16" s="91" t="str">
        <f>IF(B16="","",VLOOKUP(B16,'District L'!$A$10:$X$25,4,FALSE)-VLOOKUP(B16,'District L'!$A$10:$X$25,24,FALSE))</f>
        <v/>
      </c>
      <c r="D16" s="90" t="str">
        <f>IF('SELPA Summary by Fiscal Year'!KA16="Pass","2026-2027",IF('SELPA Summary by Fiscal Year'!KA16="Pass With Exemption(s)","2026-2027",IF('SELPA Summary by Fiscal Year'!JH16="Pass","2025-2026",IF('SELPA Summary by Fiscal Year'!JH16="Pass With Exemption(s)","2025-2026",IF('SELPA Summary by Fiscal Year'!IO16="Pass","2024-2025",IF('SELPA Summary by Fiscal Year'!IO16="Pass With Exemption(s)","2024-2025",IF('SELPA Summary by Fiscal Year'!HV16="Pass","2023-2024",IF('SELPA Summary by Fiscal Year'!HV16="Pass With Exemption(s)","2023-2024",IF('SELPA Summary by Fiscal Year'!HC16="Pass","2022-2023",IF('SELPA Summary by Fiscal Year'!HC16="Pass With Exemption(s)","2022-2023",IF('SELPA Summary by Fiscal Year'!GJ16="Pass","2021-2022",IF('SELPA Summary by Fiscal Year'!GJ16="Pass With Exemption(s)","2021-2022",IF('SELPA Summary by Fiscal Year'!FQ16="Pass","2020-2021",IF('SELPA Summary by Fiscal Year'!FQ16="Pass With Exemption(s)","2020-2021",IF('SELPA Summary by Fiscal Year'!EX16="Pass","2019-2020",IF('SELPA Summary by Fiscal Year'!EX16="Pass With Exemption(s)","2019-2020",IF('SELPA Summary by Fiscal Year'!EE16="Pass","2018-2019",IF('SELPA Summary by Fiscal Year'!EE16="Pass With Exemption(s)","2018-2019",IF('SELPA Summary by Fiscal Year'!DL16="Pass","2017-2018",IF('SELPA Summary by Fiscal Year'!DL16="Pass With Exemption(s)","2017-2018",IF('SELPA Summary by Fiscal Year'!CS16="Pass","2016-2017",IF('SELPA Summary by Fiscal Year'!CS16="Pass With Exemption(s)","2016-2017",IF('SELPA Summary by Fiscal Year'!BZ16="Pass","2015-2016",IF('SELPA Summary by Fiscal Year'!BZ16="Pass With Exemption(s)","2016-2017",IF('SELPA Summary by Fiscal Year'!BG16="Pass","2014-2015",IF('SELPA Summary by Fiscal Year'!BG16="Pass With Exemption(s)","2014-2015",IF('SELPA Summary by Fiscal Year'!AN16="Pass","2013-2014",IF('SELPA Summary by Fiscal Year'!AN16="Pass With Exemption(s)","2013-2014",IF('SELPA Summary by Fiscal Year'!U16="Pass","2012-2013",IF('SELPA Summary by Fiscal Year'!U16="Pass With Exemption(s)","2012-2013",IF('SELPA Summary by Fiscal Year'!E16="Pass","2011-2012",IF('SELPA Summary by Fiscal Year'!E16="Pass With Exemption(s)","2011-2012",""))))))))))))))))))))))))))))))))</f>
        <v/>
      </c>
      <c r="E16" s="91" t="str">
        <f>IF(D16="","",VLOOKUP(D16,'District L'!$A$10:$X$25,6,FALSE)-(VLOOKUP(D16,'District L'!$A$10:$X$25,24,FALSE)/VLOOKUP(D16,'District L'!$A$10:$X$25,5,FALSE)))</f>
        <v/>
      </c>
      <c r="F16" s="90" t="str">
        <f>IF('SELPA Summary by Fiscal Year'!KE16="Pass","2026-2027",IF('SELPA Summary by Fiscal Year'!KE16="Pass With Exemption(s)","2026-2027",IF('SELPA Summary by Fiscal Year'!JL16="Pass","2025-2026",IF('SELPA Summary by Fiscal Year'!JL16="Pass With Exemption(s)","2025-2026",IF('SELPA Summary by Fiscal Year'!IS16="Pass","2024-2025",IF('SELPA Summary by Fiscal Year'!IS16="Pass With Exemption(s)","2024-2025",IF('SELPA Summary by Fiscal Year'!HZ16="Pass","2023-2024",IF('SELPA Summary by Fiscal Year'!HZ16="Pass With Exemption(s)","2023-2024",IF('SELPA Summary by Fiscal Year'!HG16="Pass","2022-2023",IF('SELPA Summary by Fiscal Year'!HG16="Pass With Exemption(s)","2022-2023",IF('SELPA Summary by Fiscal Year'!GN16="Pass","2021-2022",IF('SELPA Summary by Fiscal Year'!GN16="Pass With Exemption(s)","2021-2022",IF('SELPA Summary by Fiscal Year'!FU16="Pass","2020-2021",IF('SELPA Summary by Fiscal Year'!FU16="Pass With Exemption(s)","2020-2021",IF('SELPA Summary by Fiscal Year'!FB16="Pass","2019-2020",IF('SELPA Summary by Fiscal Year'!FB16="Pass With Exemption(s)","2019-2020",IF('SELPA Summary by Fiscal Year'!EI16="Pass","2018-2019",IF('SELPA Summary by Fiscal Year'!EI16="Pass With Exemption(s)","2018-2019",IF('SELPA Summary by Fiscal Year'!DP16="Pass","2017-2018",IF('SELPA Summary by Fiscal Year'!DP16="Pass With Exemption(s)","2017-2018",IF('SELPA Summary by Fiscal Year'!CW16="Pass","2016-2017",IF('SELPA Summary by Fiscal Year'!CW16="Pass With Exemption(s)","2016-2017",IF('SELPA Summary by Fiscal Year'!CD16="Pass","2015-2016",IF('SELPA Summary by Fiscal Year'!CD16="Pass With Exemption(s)","2015-2016",IF('SELPA Summary by Fiscal Year'!BK16="Pass","2014-2015",IF('SELPA Summary by Fiscal Year'!BK16="Pass With Exemption(s)","2014-2015",IF('SELPA Summary by Fiscal Year'!AR16="Pass","2013-2014",IF('SELPA Summary by Fiscal Year'!AR16="Pass With Exemption(s)","2013-2014",IF('SELPA Summary by Fiscal Year'!Y16="Pass","2012-2013",IF('SELPA Summary by Fiscal Year'!Y16="Pass With Exemption(s)","2012-2013",IF('SELPA Summary by Fiscal Year'!H16="Pass","2011-2012",IF('SELPA Summary by Fiscal Year'!H16="Pass With Exemption(s)","2011-2012",""))))))))))))))))))))))))))))))))</f>
        <v/>
      </c>
      <c r="G16" s="91" t="str">
        <f>IF(F16="","",VLOOKUP(F16,'District L'!$A$10:$X$25,15,FALSE))</f>
        <v/>
      </c>
      <c r="H16" s="90" t="str">
        <f>IF('SELPA Summary by Fiscal Year'!KH16="Pass","2026-2027",IF('SELPA Summary by Fiscal Year'!KH16="Pass With Exemption(s)","2026-2027",IF('SELPA Summary by Fiscal Year'!JO16="Pass","2025-2026",IF('SELPA Summary by Fiscal Year'!JO16="Pass With Exemption(s)","2025-2026",IF('SELPA Summary by Fiscal Year'!IV16="Pass","2024-2025",IF('SELPA Summary by Fiscal Year'!IV16="Pass With Exemption(s)","2024-2025",IF('SELPA Summary by Fiscal Year'!IC16="Pass","2023-2024",IF('SELPA Summary by Fiscal Year'!IC16="Pass With Exemption(s)","2023-2024",IF('SELPA Summary by Fiscal Year'!HJ16="Pass","2022-2023",IF('SELPA Summary by Fiscal Year'!HJ16="Pass With Exemption(s)","2022-2023",IF('SELPA Summary by Fiscal Year'!GQ16="Pass","2021-2022",IF('SELPA Summary by Fiscal Year'!GQ16="Pass With Exemption(s)","2021-2022",IF('SELPA Summary by Fiscal Year'!FX16="Pass","2020-2021",IF('SELPA Summary by Fiscal Year'!FX16="Pass With Exemption(s)","2020-2021",IF('SELPA Summary by Fiscal Year'!FE16="Pass","2019-2020",IF('SELPA Summary by Fiscal Year'!FE16="Pass With Exemption(s)","2019-2020",IF('SELPA Summary by Fiscal Year'!EL16="Pass","2018-2019",IF('SELPA Summary by Fiscal Year'!EL16="Pass With Exemption(s)","2018-2019",IF('SELPA Summary by Fiscal Year'!DS16="Pass","2017-2018",IF('SELPA Summary by Fiscal Year'!DS16="Pass With Exemption(s)","2017-2018",IF('SELPA Summary by Fiscal Year'!CZ16="Pass","2016-2017",IF('SELPA Summary by Fiscal Year'!CZ16="Pass With Exemption(s)","2016-2017",IF('SELPA Summary by Fiscal Year'!CG16="Pass","2015-2016",IF('SELPA Summary by Fiscal Year'!CG16="Pass With Exemption(s)","2015-2016",IF('SELPA Summary by Fiscal Year'!BN16="Pass","2014-2015",IF('SELPA Summary by Fiscal Year'!BN16="Pass With Exemption(s)","2014-2015",IF('SELPA Summary by Fiscal Year'!AU16="Pass","2013-2014",IF('SELPA Summary by Fiscal Year'!AU16="Pass With Exemption(s)","2013-2014",IF('SELPA Summary by Fiscal Year'!AB16="Pass","2012-2013",IF('SELPA Summary by Fiscal Year'!AB16="Pass With Exemption(s)","2012-2013",IF('SELPA Summary by Fiscal Year'!J16="Pass","2011-2012",IF('SELPA Summary by Fiscal Year'!J16="Pass With Exemption(s)","2011-2012",""))))))))))))))))))))))))))))))))</f>
        <v/>
      </c>
      <c r="I16" s="91" t="str">
        <f>IF(H16="","",VLOOKUP(H16,'District L'!$A$10:$X$25,16,FALSE))</f>
        <v/>
      </c>
    </row>
    <row r="17" spans="1:9" x14ac:dyDescent="0.3">
      <c r="A17" s="30">
        <f>'District M'!$B$3</f>
        <v>0</v>
      </c>
      <c r="B17" s="90" t="str">
        <f>IF('SELPA Summary by Fiscal Year'!JW17="Pass","2026-2027",IF('SELPA Summary by Fiscal Year'!JW17="Pass With Exemption(s)","2026-2027",IF('SELPA Summary by Fiscal Year'!JD17="Pass","2025-2026",IF('SELPA Summary by Fiscal Year'!JD17="Pass With Exemption(s)","2025-2026",IF('SELPA Summary by Fiscal Year'!IK17="Pass","2024-2025",IF('SELPA Summary by Fiscal Year'!IK17="Pass With Exemption(s)","2024-2025",IF('SELPA Summary by Fiscal Year'!HR17="Pass","2023-2024",IF('SELPA Summary by Fiscal Year'!HR17="Pass With Exemption(s)","2023-2024",IF('SELPA Summary by Fiscal Year'!GY17="Pass","2022-2023",IF('SELPA Summary by Fiscal Year'!GY17="Pass With Exemption(s)","2022-2023",IF('SELPA Summary by Fiscal Year'!GF17="Pass","2021-2022",IF('SELPA Summary by Fiscal Year'!GF17="Pass With Exemption(s)","2021-2022",IF('SELPA Summary by Fiscal Year'!FM17="Pass","2020-2021",IF('SELPA Summary by Fiscal Year'!FM17="Pass With Exemption(s)","2020-2021",IF('SELPA Summary by Fiscal Year'!ET17="Pass","2019-2020",IF('SELPA Summary by Fiscal Year'!ET17="Pass With Exemption(s)","2019-2020",IF('SELPA Summary by Fiscal Year'!EA17="Pass","2018-2019",IF('SELPA Summary by Fiscal Year'!EA17="Pass With Exemption(s)","2018-2019",IF('SELPA Summary by Fiscal Year'!DH17="Pass","2017-2018",IF('SELPA Summary by Fiscal Year'!DH17="Pass With Exemption(s)","2017-2018",IF('SELPA Summary by Fiscal Year'!CO17="Pass","2016-2017",IF('SELPA Summary by Fiscal Year'!CO17="Pass With Exemption(s)","2016-2017",IF('SELPA Summary by Fiscal Year'!BV17="Pass","2015-2016",IF('SELPA Summary by Fiscal Year'!BV17="Pass With Exemption(s)","2015-2016",IF('SELPA Summary by Fiscal Year'!BC17="Pass","2014-2015",IF('SELPA Summary by Fiscal Year'!BC17="Pass With Exemption(s)","2014-2015",IF('SELPA Summary by Fiscal Year'!AJ17="Pass","2013-2014",IF('SELPA Summary by Fiscal Year'!AJ17="Pass With Exemption(s)","2013-2014",IF('SELPA Summary by Fiscal Year'!Q17="Pass","2012-2013",IF('SELPA Summary by Fiscal Year'!Q17="Pass With Exemption(s)","2012-2013",IF('SELPA Summary by Fiscal Year'!C17="Pass","2011-2012",IF('SELPA Summary by Fiscal Year'!C17="Pass With Exemption(s)","2011-2012",""))))))))))))))))))))))))))))))))</f>
        <v/>
      </c>
      <c r="C17" s="91" t="str">
        <f>IF(B17="","",VLOOKUP(B17,'District M'!$A$10:$X$25,4,FALSE)-VLOOKUP(B17,'District M'!$A$10:$X$25,24,FALSE))</f>
        <v/>
      </c>
      <c r="D17" s="90" t="str">
        <f>IF('SELPA Summary by Fiscal Year'!KA17="Pass","2026-2027",IF('SELPA Summary by Fiscal Year'!KA17="Pass With Exemption(s)","2026-2027",IF('SELPA Summary by Fiscal Year'!JH17="Pass","2025-2026",IF('SELPA Summary by Fiscal Year'!JH17="Pass With Exemption(s)","2025-2026",IF('SELPA Summary by Fiscal Year'!IO17="Pass","2024-2025",IF('SELPA Summary by Fiscal Year'!IO17="Pass With Exemption(s)","2024-2025",IF('SELPA Summary by Fiscal Year'!HV17="Pass","2023-2024",IF('SELPA Summary by Fiscal Year'!HV17="Pass With Exemption(s)","2023-2024",IF('SELPA Summary by Fiscal Year'!HC17="Pass","2022-2023",IF('SELPA Summary by Fiscal Year'!HC17="Pass With Exemption(s)","2022-2023",IF('SELPA Summary by Fiscal Year'!GJ17="Pass","2021-2022",IF('SELPA Summary by Fiscal Year'!GJ17="Pass With Exemption(s)","2021-2022",IF('SELPA Summary by Fiscal Year'!FQ17="Pass","2020-2021",IF('SELPA Summary by Fiscal Year'!FQ17="Pass With Exemption(s)","2020-2021",IF('SELPA Summary by Fiscal Year'!EX17="Pass","2019-2020",IF('SELPA Summary by Fiscal Year'!EX17="Pass With Exemption(s)","2019-2020",IF('SELPA Summary by Fiscal Year'!EE17="Pass","2018-2019",IF('SELPA Summary by Fiscal Year'!EE17="Pass With Exemption(s)","2018-2019",IF('SELPA Summary by Fiscal Year'!DL17="Pass","2017-2018",IF('SELPA Summary by Fiscal Year'!DL17="Pass With Exemption(s)","2017-2018",IF('SELPA Summary by Fiscal Year'!CS17="Pass","2016-2017",IF('SELPA Summary by Fiscal Year'!CS17="Pass With Exemption(s)","2016-2017",IF('SELPA Summary by Fiscal Year'!BZ17="Pass","2015-2016",IF('SELPA Summary by Fiscal Year'!BZ17="Pass With Exemption(s)","2016-2017",IF('SELPA Summary by Fiscal Year'!BG17="Pass","2014-2015",IF('SELPA Summary by Fiscal Year'!BG17="Pass With Exemption(s)","2014-2015",IF('SELPA Summary by Fiscal Year'!AN17="Pass","2013-2014",IF('SELPA Summary by Fiscal Year'!AN17="Pass With Exemption(s)","2013-2014",IF('SELPA Summary by Fiscal Year'!U17="Pass","2012-2013",IF('SELPA Summary by Fiscal Year'!U17="Pass With Exemption(s)","2012-2013",IF('SELPA Summary by Fiscal Year'!E17="Pass","2011-2012",IF('SELPA Summary by Fiscal Year'!E17="Pass With Exemption(s)","2011-2012",""))))))))))))))))))))))))))))))))</f>
        <v/>
      </c>
      <c r="E17" s="91" t="str">
        <f>IF(D17="","",VLOOKUP(D17,'District M'!$A$10:$X$25,6,FALSE)-(VLOOKUP(D17,'District M'!$A$10:$X$25,24,FALSE)/VLOOKUP(D17,'District M'!$A$10:$X$25,5,FALSE)))</f>
        <v/>
      </c>
      <c r="F17" s="90" t="str">
        <f>IF('SELPA Summary by Fiscal Year'!KE17="Pass","2026-2027",IF('SELPA Summary by Fiscal Year'!KE17="Pass With Exemption(s)","2026-2027",IF('SELPA Summary by Fiscal Year'!JL17="Pass","2025-2026",IF('SELPA Summary by Fiscal Year'!JL17="Pass With Exemption(s)","2025-2026",IF('SELPA Summary by Fiscal Year'!IS17="Pass","2024-2025",IF('SELPA Summary by Fiscal Year'!IS17="Pass With Exemption(s)","2024-2025",IF('SELPA Summary by Fiscal Year'!HZ17="Pass","2023-2024",IF('SELPA Summary by Fiscal Year'!HZ17="Pass With Exemption(s)","2023-2024",IF('SELPA Summary by Fiscal Year'!HG17="Pass","2022-2023",IF('SELPA Summary by Fiscal Year'!HG17="Pass With Exemption(s)","2022-2023",IF('SELPA Summary by Fiscal Year'!GN17="Pass","2021-2022",IF('SELPA Summary by Fiscal Year'!GN17="Pass With Exemption(s)","2021-2022",IF('SELPA Summary by Fiscal Year'!FU17="Pass","2020-2021",IF('SELPA Summary by Fiscal Year'!FU17="Pass With Exemption(s)","2020-2021",IF('SELPA Summary by Fiscal Year'!FB17="Pass","2019-2020",IF('SELPA Summary by Fiscal Year'!FB17="Pass With Exemption(s)","2019-2020",IF('SELPA Summary by Fiscal Year'!EI17="Pass","2018-2019",IF('SELPA Summary by Fiscal Year'!EI17="Pass With Exemption(s)","2018-2019",IF('SELPA Summary by Fiscal Year'!DP17="Pass","2017-2018",IF('SELPA Summary by Fiscal Year'!DP17="Pass With Exemption(s)","2017-2018",IF('SELPA Summary by Fiscal Year'!CW17="Pass","2016-2017",IF('SELPA Summary by Fiscal Year'!CW17="Pass With Exemption(s)","2016-2017",IF('SELPA Summary by Fiscal Year'!CD17="Pass","2015-2016",IF('SELPA Summary by Fiscal Year'!CD17="Pass With Exemption(s)","2015-2016",IF('SELPA Summary by Fiscal Year'!BK17="Pass","2014-2015",IF('SELPA Summary by Fiscal Year'!BK17="Pass With Exemption(s)","2014-2015",IF('SELPA Summary by Fiscal Year'!AR17="Pass","2013-2014",IF('SELPA Summary by Fiscal Year'!AR17="Pass With Exemption(s)","2013-2014",IF('SELPA Summary by Fiscal Year'!Y17="Pass","2012-2013",IF('SELPA Summary by Fiscal Year'!Y17="Pass With Exemption(s)","2012-2013",IF('SELPA Summary by Fiscal Year'!H17="Pass","2011-2012",IF('SELPA Summary by Fiscal Year'!H17="Pass With Exemption(s)","2011-2012",""))))))))))))))))))))))))))))))))</f>
        <v/>
      </c>
      <c r="G17" s="91" t="str">
        <f>IF(F17="","",VLOOKUP(F17,'District M'!$A$10:$X$25,15,FALSE))</f>
        <v/>
      </c>
      <c r="H17" s="90" t="str">
        <f>IF('SELPA Summary by Fiscal Year'!KH17="Pass","2026-2027",IF('SELPA Summary by Fiscal Year'!KH17="Pass With Exemption(s)","2026-2027",IF('SELPA Summary by Fiscal Year'!JO17="Pass","2025-2026",IF('SELPA Summary by Fiscal Year'!JO17="Pass With Exemption(s)","2025-2026",IF('SELPA Summary by Fiscal Year'!IV17="Pass","2024-2025",IF('SELPA Summary by Fiscal Year'!IV17="Pass With Exemption(s)","2024-2025",IF('SELPA Summary by Fiscal Year'!IC17="Pass","2023-2024",IF('SELPA Summary by Fiscal Year'!IC17="Pass With Exemption(s)","2023-2024",IF('SELPA Summary by Fiscal Year'!HJ17="Pass","2022-2023",IF('SELPA Summary by Fiscal Year'!HJ17="Pass With Exemption(s)","2022-2023",IF('SELPA Summary by Fiscal Year'!GQ17="Pass","2021-2022",IF('SELPA Summary by Fiscal Year'!GQ17="Pass With Exemption(s)","2021-2022",IF('SELPA Summary by Fiscal Year'!FX17="Pass","2020-2021",IF('SELPA Summary by Fiscal Year'!FX17="Pass With Exemption(s)","2020-2021",IF('SELPA Summary by Fiscal Year'!FE17="Pass","2019-2020",IF('SELPA Summary by Fiscal Year'!FE17="Pass With Exemption(s)","2019-2020",IF('SELPA Summary by Fiscal Year'!EL17="Pass","2018-2019",IF('SELPA Summary by Fiscal Year'!EL17="Pass With Exemption(s)","2018-2019",IF('SELPA Summary by Fiscal Year'!DS17="Pass","2017-2018",IF('SELPA Summary by Fiscal Year'!DS17="Pass With Exemption(s)","2017-2018",IF('SELPA Summary by Fiscal Year'!CZ17="Pass","2016-2017",IF('SELPA Summary by Fiscal Year'!CZ17="Pass With Exemption(s)","2016-2017",IF('SELPA Summary by Fiscal Year'!CG17="Pass","2015-2016",IF('SELPA Summary by Fiscal Year'!CG17="Pass With Exemption(s)","2015-2016",IF('SELPA Summary by Fiscal Year'!BN17="Pass","2014-2015",IF('SELPA Summary by Fiscal Year'!BN17="Pass With Exemption(s)","2014-2015",IF('SELPA Summary by Fiscal Year'!AU17="Pass","2013-2014",IF('SELPA Summary by Fiscal Year'!AU17="Pass With Exemption(s)","2013-2014",IF('SELPA Summary by Fiscal Year'!AB17="Pass","2012-2013",IF('SELPA Summary by Fiscal Year'!AB17="Pass With Exemption(s)","2012-2013",IF('SELPA Summary by Fiscal Year'!J17="Pass","2011-2012",IF('SELPA Summary by Fiscal Year'!J17="Pass With Exemption(s)","2011-2012",""))))))))))))))))))))))))))))))))</f>
        <v/>
      </c>
      <c r="I17" s="91" t="str">
        <f>IF(H17="","",VLOOKUP(H17,'District M'!$A$10:$X$25,16,FALSE))</f>
        <v/>
      </c>
    </row>
    <row r="18" spans="1:9" x14ac:dyDescent="0.3">
      <c r="A18" s="30">
        <f>'District N'!$B$3</f>
        <v>0</v>
      </c>
      <c r="B18" s="90" t="str">
        <f>IF('SELPA Summary by Fiscal Year'!JW18="Pass","2026-2027",IF('SELPA Summary by Fiscal Year'!JW18="Pass With Exemption(s)","2026-2027",IF('SELPA Summary by Fiscal Year'!JD18="Pass","2025-2026",IF('SELPA Summary by Fiscal Year'!JD18="Pass With Exemption(s)","2025-2026",IF('SELPA Summary by Fiscal Year'!IK18="Pass","2024-2025",IF('SELPA Summary by Fiscal Year'!IK18="Pass With Exemption(s)","2024-2025",IF('SELPA Summary by Fiscal Year'!HR18="Pass","2023-2024",IF('SELPA Summary by Fiscal Year'!HR18="Pass With Exemption(s)","2023-2024",IF('SELPA Summary by Fiscal Year'!GY18="Pass","2022-2023",IF('SELPA Summary by Fiscal Year'!GY18="Pass With Exemption(s)","2022-2023",IF('SELPA Summary by Fiscal Year'!GF18="Pass","2021-2022",IF('SELPA Summary by Fiscal Year'!GF18="Pass With Exemption(s)","2021-2022",IF('SELPA Summary by Fiscal Year'!FM18="Pass","2020-2021",IF('SELPA Summary by Fiscal Year'!FM18="Pass With Exemption(s)","2020-2021",IF('SELPA Summary by Fiscal Year'!ET18="Pass","2019-2020",IF('SELPA Summary by Fiscal Year'!ET18="Pass With Exemption(s)","2019-2020",IF('SELPA Summary by Fiscal Year'!EA18="Pass","2018-2019",IF('SELPA Summary by Fiscal Year'!EA18="Pass With Exemption(s)","2018-2019",IF('SELPA Summary by Fiscal Year'!DH18="Pass","2017-2018",IF('SELPA Summary by Fiscal Year'!DH18="Pass With Exemption(s)","2017-2018",IF('SELPA Summary by Fiscal Year'!CO18="Pass","2016-2017",IF('SELPA Summary by Fiscal Year'!CO18="Pass With Exemption(s)","2016-2017",IF('SELPA Summary by Fiscal Year'!BV18="Pass","2015-2016",IF('SELPA Summary by Fiscal Year'!BV18="Pass With Exemption(s)","2015-2016",IF('SELPA Summary by Fiscal Year'!BC18="Pass","2014-2015",IF('SELPA Summary by Fiscal Year'!BC18="Pass With Exemption(s)","2014-2015",IF('SELPA Summary by Fiscal Year'!AJ18="Pass","2013-2014",IF('SELPA Summary by Fiscal Year'!AJ18="Pass With Exemption(s)","2013-2014",IF('SELPA Summary by Fiscal Year'!Q18="Pass","2012-2013",IF('SELPA Summary by Fiscal Year'!Q18="Pass With Exemption(s)","2012-2013",IF('SELPA Summary by Fiscal Year'!C18="Pass","2011-2012",IF('SELPA Summary by Fiscal Year'!C18="Pass With Exemption(s)","2011-2012",""))))))))))))))))))))))))))))))))</f>
        <v/>
      </c>
      <c r="C18" s="91" t="str">
        <f>IF(B18="","",VLOOKUP(B18,'District N'!$A$10:$X$25,4,FALSE)-VLOOKUP(B18,'District N'!$A$10:$X$25,24,FALSE))</f>
        <v/>
      </c>
      <c r="D18" s="90" t="str">
        <f>IF('SELPA Summary by Fiscal Year'!KA18="Pass","2026-2027",IF('SELPA Summary by Fiscal Year'!KA18="Pass With Exemption(s)","2026-2027",IF('SELPA Summary by Fiscal Year'!JH18="Pass","2025-2026",IF('SELPA Summary by Fiscal Year'!JH18="Pass With Exemption(s)","2025-2026",IF('SELPA Summary by Fiscal Year'!IO18="Pass","2024-2025",IF('SELPA Summary by Fiscal Year'!IO18="Pass With Exemption(s)","2024-2025",IF('SELPA Summary by Fiscal Year'!HV18="Pass","2023-2024",IF('SELPA Summary by Fiscal Year'!HV18="Pass With Exemption(s)","2023-2024",IF('SELPA Summary by Fiscal Year'!HC18="Pass","2022-2023",IF('SELPA Summary by Fiscal Year'!HC18="Pass With Exemption(s)","2022-2023",IF('SELPA Summary by Fiscal Year'!GJ18="Pass","2021-2022",IF('SELPA Summary by Fiscal Year'!GJ18="Pass With Exemption(s)","2021-2022",IF('SELPA Summary by Fiscal Year'!FQ18="Pass","2020-2021",IF('SELPA Summary by Fiscal Year'!FQ18="Pass With Exemption(s)","2020-2021",IF('SELPA Summary by Fiscal Year'!EX18="Pass","2019-2020",IF('SELPA Summary by Fiscal Year'!EX18="Pass With Exemption(s)","2019-2020",IF('SELPA Summary by Fiscal Year'!EE18="Pass","2018-2019",IF('SELPA Summary by Fiscal Year'!EE18="Pass With Exemption(s)","2018-2019",IF('SELPA Summary by Fiscal Year'!DL18="Pass","2017-2018",IF('SELPA Summary by Fiscal Year'!DL18="Pass With Exemption(s)","2017-2018",IF('SELPA Summary by Fiscal Year'!CS18="Pass","2016-2017",IF('SELPA Summary by Fiscal Year'!CS18="Pass With Exemption(s)","2016-2017",IF('SELPA Summary by Fiscal Year'!BZ18="Pass","2015-2016",IF('SELPA Summary by Fiscal Year'!BZ18="Pass With Exemption(s)","2016-2017",IF('SELPA Summary by Fiscal Year'!BG18="Pass","2014-2015",IF('SELPA Summary by Fiscal Year'!BG18="Pass With Exemption(s)","2014-2015",IF('SELPA Summary by Fiscal Year'!AN18="Pass","2013-2014",IF('SELPA Summary by Fiscal Year'!AN18="Pass With Exemption(s)","2013-2014",IF('SELPA Summary by Fiscal Year'!U18="Pass","2012-2013",IF('SELPA Summary by Fiscal Year'!U18="Pass With Exemption(s)","2012-2013",IF('SELPA Summary by Fiscal Year'!E18="Pass","2011-2012",IF('SELPA Summary by Fiscal Year'!E18="Pass With Exemption(s)","2011-2012",""))))))))))))))))))))))))))))))))</f>
        <v/>
      </c>
      <c r="E18" s="91" t="str">
        <f>IF(D18="","",VLOOKUP(D18,'District N'!$A$10:$X$25,6,FALSE)-(VLOOKUP(D18,'District N'!$A$10:$X$25,24,FALSE)/VLOOKUP(D18,'District N'!$A$10:$X$25,5,FALSE)))</f>
        <v/>
      </c>
      <c r="F18" s="90" t="str">
        <f>IF('SELPA Summary by Fiscal Year'!KE18="Pass","2026-2027",IF('SELPA Summary by Fiscal Year'!KE18="Pass With Exemption(s)","2026-2027",IF('SELPA Summary by Fiscal Year'!JL18="Pass","2025-2026",IF('SELPA Summary by Fiscal Year'!JL18="Pass With Exemption(s)","2025-2026",IF('SELPA Summary by Fiscal Year'!IS18="Pass","2024-2025",IF('SELPA Summary by Fiscal Year'!IS18="Pass With Exemption(s)","2024-2025",IF('SELPA Summary by Fiscal Year'!HZ18="Pass","2023-2024",IF('SELPA Summary by Fiscal Year'!HZ18="Pass With Exemption(s)","2023-2024",IF('SELPA Summary by Fiscal Year'!HG18="Pass","2022-2023",IF('SELPA Summary by Fiscal Year'!HG18="Pass With Exemption(s)","2022-2023",IF('SELPA Summary by Fiscal Year'!GN18="Pass","2021-2022",IF('SELPA Summary by Fiscal Year'!GN18="Pass With Exemption(s)","2021-2022",IF('SELPA Summary by Fiscal Year'!FU18="Pass","2020-2021",IF('SELPA Summary by Fiscal Year'!FU18="Pass With Exemption(s)","2020-2021",IF('SELPA Summary by Fiscal Year'!FB18="Pass","2019-2020",IF('SELPA Summary by Fiscal Year'!FB18="Pass With Exemption(s)","2019-2020",IF('SELPA Summary by Fiscal Year'!EI18="Pass","2018-2019",IF('SELPA Summary by Fiscal Year'!EI18="Pass With Exemption(s)","2018-2019",IF('SELPA Summary by Fiscal Year'!DP18="Pass","2017-2018",IF('SELPA Summary by Fiscal Year'!DP18="Pass With Exemption(s)","2017-2018",IF('SELPA Summary by Fiscal Year'!CW18="Pass","2016-2017",IF('SELPA Summary by Fiscal Year'!CW18="Pass With Exemption(s)","2016-2017",IF('SELPA Summary by Fiscal Year'!CD18="Pass","2015-2016",IF('SELPA Summary by Fiscal Year'!CD18="Pass With Exemption(s)","2015-2016",IF('SELPA Summary by Fiscal Year'!BK18="Pass","2014-2015",IF('SELPA Summary by Fiscal Year'!BK18="Pass With Exemption(s)","2014-2015",IF('SELPA Summary by Fiscal Year'!AR18="Pass","2013-2014",IF('SELPA Summary by Fiscal Year'!AR18="Pass With Exemption(s)","2013-2014",IF('SELPA Summary by Fiscal Year'!Y18="Pass","2012-2013",IF('SELPA Summary by Fiscal Year'!Y18="Pass With Exemption(s)","2012-2013",IF('SELPA Summary by Fiscal Year'!H18="Pass","2011-2012",IF('SELPA Summary by Fiscal Year'!H18="Pass With Exemption(s)","2011-2012",""))))))))))))))))))))))))))))))))</f>
        <v/>
      </c>
      <c r="G18" s="91" t="str">
        <f>IF(F18="","",VLOOKUP(F18,'District N'!$A$10:$X$25,15,FALSE))</f>
        <v/>
      </c>
      <c r="H18" s="90" t="str">
        <f>IF('SELPA Summary by Fiscal Year'!KH18="Pass","2026-2027",IF('SELPA Summary by Fiscal Year'!KH18="Pass With Exemption(s)","2026-2027",IF('SELPA Summary by Fiscal Year'!JO18="Pass","2025-2026",IF('SELPA Summary by Fiscal Year'!JO18="Pass With Exemption(s)","2025-2026",IF('SELPA Summary by Fiscal Year'!IV18="Pass","2024-2025",IF('SELPA Summary by Fiscal Year'!IV18="Pass With Exemption(s)","2024-2025",IF('SELPA Summary by Fiscal Year'!IC18="Pass","2023-2024",IF('SELPA Summary by Fiscal Year'!IC18="Pass With Exemption(s)","2023-2024",IF('SELPA Summary by Fiscal Year'!HJ18="Pass","2022-2023",IF('SELPA Summary by Fiscal Year'!HJ18="Pass With Exemption(s)","2022-2023",IF('SELPA Summary by Fiscal Year'!GQ18="Pass","2021-2022",IF('SELPA Summary by Fiscal Year'!GQ18="Pass With Exemption(s)","2021-2022",IF('SELPA Summary by Fiscal Year'!FX18="Pass","2020-2021",IF('SELPA Summary by Fiscal Year'!FX18="Pass With Exemption(s)","2020-2021",IF('SELPA Summary by Fiscal Year'!FE18="Pass","2019-2020",IF('SELPA Summary by Fiscal Year'!FE18="Pass With Exemption(s)","2019-2020",IF('SELPA Summary by Fiscal Year'!EL18="Pass","2018-2019",IF('SELPA Summary by Fiscal Year'!EL18="Pass With Exemption(s)","2018-2019",IF('SELPA Summary by Fiscal Year'!DS18="Pass","2017-2018",IF('SELPA Summary by Fiscal Year'!DS18="Pass With Exemption(s)","2017-2018",IF('SELPA Summary by Fiscal Year'!CZ18="Pass","2016-2017",IF('SELPA Summary by Fiscal Year'!CZ18="Pass With Exemption(s)","2016-2017",IF('SELPA Summary by Fiscal Year'!CG18="Pass","2015-2016",IF('SELPA Summary by Fiscal Year'!CG18="Pass With Exemption(s)","2015-2016",IF('SELPA Summary by Fiscal Year'!BN18="Pass","2014-2015",IF('SELPA Summary by Fiscal Year'!BN18="Pass With Exemption(s)","2014-2015",IF('SELPA Summary by Fiscal Year'!AU18="Pass","2013-2014",IF('SELPA Summary by Fiscal Year'!AU18="Pass With Exemption(s)","2013-2014",IF('SELPA Summary by Fiscal Year'!AB18="Pass","2012-2013",IF('SELPA Summary by Fiscal Year'!AB18="Pass With Exemption(s)","2012-2013",IF('SELPA Summary by Fiscal Year'!J18="Pass","2011-2012",IF('SELPA Summary by Fiscal Year'!J18="Pass With Exemption(s)","2011-2012",""))))))))))))))))))))))))))))))))</f>
        <v/>
      </c>
      <c r="I18" s="91" t="str">
        <f>IF(H18="","",VLOOKUP(H18,'District N'!$A$10:$X$25,16,FALSE))</f>
        <v/>
      </c>
    </row>
    <row r="19" spans="1:9" x14ac:dyDescent="0.3">
      <c r="A19" s="30">
        <f>'District O'!$B$3</f>
        <v>0</v>
      </c>
      <c r="B19" s="90" t="str">
        <f>IF('SELPA Summary by Fiscal Year'!JW19="Pass","2026-2027",IF('SELPA Summary by Fiscal Year'!JW19="Pass With Exemption(s)","2026-2027",IF('SELPA Summary by Fiscal Year'!JD19="Pass","2025-2026",IF('SELPA Summary by Fiscal Year'!JD19="Pass With Exemption(s)","2025-2026",IF('SELPA Summary by Fiscal Year'!IK19="Pass","2024-2025",IF('SELPA Summary by Fiscal Year'!IK19="Pass With Exemption(s)","2024-2025",IF('SELPA Summary by Fiscal Year'!HR19="Pass","2023-2024",IF('SELPA Summary by Fiscal Year'!HR19="Pass With Exemption(s)","2023-2024",IF('SELPA Summary by Fiscal Year'!GY19="Pass","2022-2023",IF('SELPA Summary by Fiscal Year'!GY19="Pass With Exemption(s)","2022-2023",IF('SELPA Summary by Fiscal Year'!GF19="Pass","2021-2022",IF('SELPA Summary by Fiscal Year'!GF19="Pass With Exemption(s)","2021-2022",IF('SELPA Summary by Fiscal Year'!FM19="Pass","2020-2021",IF('SELPA Summary by Fiscal Year'!FM19="Pass With Exemption(s)","2020-2021",IF('SELPA Summary by Fiscal Year'!ET19="Pass","2019-2020",IF('SELPA Summary by Fiscal Year'!ET19="Pass With Exemption(s)","2019-2020",IF('SELPA Summary by Fiscal Year'!EA19="Pass","2018-2019",IF('SELPA Summary by Fiscal Year'!EA19="Pass With Exemption(s)","2018-2019",IF('SELPA Summary by Fiscal Year'!DH19="Pass","2017-2018",IF('SELPA Summary by Fiscal Year'!DH19="Pass With Exemption(s)","2017-2018",IF('SELPA Summary by Fiscal Year'!CO19="Pass","2016-2017",IF('SELPA Summary by Fiscal Year'!CO19="Pass With Exemption(s)","2016-2017",IF('SELPA Summary by Fiscal Year'!BV19="Pass","2015-2016",IF('SELPA Summary by Fiscal Year'!BV19="Pass With Exemption(s)","2015-2016",IF('SELPA Summary by Fiscal Year'!BC19="Pass","2014-2015",IF('SELPA Summary by Fiscal Year'!BC19="Pass With Exemption(s)","2014-2015",IF('SELPA Summary by Fiscal Year'!AJ19="Pass","2013-2014",IF('SELPA Summary by Fiscal Year'!AJ19="Pass With Exemption(s)","2013-2014",IF('SELPA Summary by Fiscal Year'!Q19="Pass","2012-2013",IF('SELPA Summary by Fiscal Year'!Q19="Pass With Exemption(s)","2012-2013",IF('SELPA Summary by Fiscal Year'!C19="Pass","2011-2012",IF('SELPA Summary by Fiscal Year'!C19="Pass With Exemption(s)","2011-2012",""))))))))))))))))))))))))))))))))</f>
        <v/>
      </c>
      <c r="C19" s="91" t="str">
        <f>IF(B19="","",VLOOKUP(B19,'District O'!$A$10:$X$25,4,FALSE)-VLOOKUP(B19,'District O'!$A$10:$X$25,24,FALSE))</f>
        <v/>
      </c>
      <c r="D19" s="90" t="str">
        <f>IF('SELPA Summary by Fiscal Year'!KA19="Pass","2026-2027",IF('SELPA Summary by Fiscal Year'!KA19="Pass With Exemption(s)","2026-2027",IF('SELPA Summary by Fiscal Year'!JH19="Pass","2025-2026",IF('SELPA Summary by Fiscal Year'!JH19="Pass With Exemption(s)","2025-2026",IF('SELPA Summary by Fiscal Year'!IO19="Pass","2024-2025",IF('SELPA Summary by Fiscal Year'!IO19="Pass With Exemption(s)","2024-2025",IF('SELPA Summary by Fiscal Year'!HV19="Pass","2023-2024",IF('SELPA Summary by Fiscal Year'!HV19="Pass With Exemption(s)","2023-2024",IF('SELPA Summary by Fiscal Year'!HC19="Pass","2022-2023",IF('SELPA Summary by Fiscal Year'!HC19="Pass With Exemption(s)","2022-2023",IF('SELPA Summary by Fiscal Year'!GJ19="Pass","2021-2022",IF('SELPA Summary by Fiscal Year'!GJ19="Pass With Exemption(s)","2021-2022",IF('SELPA Summary by Fiscal Year'!FQ19="Pass","2020-2021",IF('SELPA Summary by Fiscal Year'!FQ19="Pass With Exemption(s)","2020-2021",IF('SELPA Summary by Fiscal Year'!EX19="Pass","2019-2020",IF('SELPA Summary by Fiscal Year'!EX19="Pass With Exemption(s)","2019-2020",IF('SELPA Summary by Fiscal Year'!EE19="Pass","2018-2019",IF('SELPA Summary by Fiscal Year'!EE19="Pass With Exemption(s)","2018-2019",IF('SELPA Summary by Fiscal Year'!DL19="Pass","2017-2018",IF('SELPA Summary by Fiscal Year'!DL19="Pass With Exemption(s)","2017-2018",IF('SELPA Summary by Fiscal Year'!CS19="Pass","2016-2017",IF('SELPA Summary by Fiscal Year'!CS19="Pass With Exemption(s)","2016-2017",IF('SELPA Summary by Fiscal Year'!BZ19="Pass","2015-2016",IF('SELPA Summary by Fiscal Year'!BZ19="Pass With Exemption(s)","2016-2017",IF('SELPA Summary by Fiscal Year'!BG19="Pass","2014-2015",IF('SELPA Summary by Fiscal Year'!BG19="Pass With Exemption(s)","2014-2015",IF('SELPA Summary by Fiscal Year'!AN19="Pass","2013-2014",IF('SELPA Summary by Fiscal Year'!AN19="Pass With Exemption(s)","2013-2014",IF('SELPA Summary by Fiscal Year'!U19="Pass","2012-2013",IF('SELPA Summary by Fiscal Year'!U19="Pass With Exemption(s)","2012-2013",IF('SELPA Summary by Fiscal Year'!E19="Pass","2011-2012",IF('SELPA Summary by Fiscal Year'!E19="Pass With Exemption(s)","2011-2012",""))))))))))))))))))))))))))))))))</f>
        <v/>
      </c>
      <c r="E19" s="91" t="str">
        <f>IF(D19="","",VLOOKUP(D19,'District O'!$A$10:$X$25,6,FALSE)-(VLOOKUP(D19,'District O'!$A$10:$X$25,24,FALSE)/VLOOKUP(D19,'District O'!$A$10:$X$25,5,FALSE)))</f>
        <v/>
      </c>
      <c r="F19" s="90" t="str">
        <f>IF('SELPA Summary by Fiscal Year'!KE19="Pass","2026-2027",IF('SELPA Summary by Fiscal Year'!KE19="Pass With Exemption(s)","2026-2027",IF('SELPA Summary by Fiscal Year'!JL19="Pass","2025-2026",IF('SELPA Summary by Fiscal Year'!JL19="Pass With Exemption(s)","2025-2026",IF('SELPA Summary by Fiscal Year'!IS19="Pass","2024-2025",IF('SELPA Summary by Fiscal Year'!IS19="Pass With Exemption(s)","2024-2025",IF('SELPA Summary by Fiscal Year'!HZ19="Pass","2023-2024",IF('SELPA Summary by Fiscal Year'!HZ19="Pass With Exemption(s)","2023-2024",IF('SELPA Summary by Fiscal Year'!HG19="Pass","2022-2023",IF('SELPA Summary by Fiscal Year'!HG19="Pass With Exemption(s)","2022-2023",IF('SELPA Summary by Fiscal Year'!GN19="Pass","2021-2022",IF('SELPA Summary by Fiscal Year'!GN19="Pass With Exemption(s)","2021-2022",IF('SELPA Summary by Fiscal Year'!FU19="Pass","2020-2021",IF('SELPA Summary by Fiscal Year'!FU19="Pass With Exemption(s)","2020-2021",IF('SELPA Summary by Fiscal Year'!FB19="Pass","2019-2020",IF('SELPA Summary by Fiscal Year'!FB19="Pass With Exemption(s)","2019-2020",IF('SELPA Summary by Fiscal Year'!EI19="Pass","2018-2019",IF('SELPA Summary by Fiscal Year'!EI19="Pass With Exemption(s)","2018-2019",IF('SELPA Summary by Fiscal Year'!DP19="Pass","2017-2018",IF('SELPA Summary by Fiscal Year'!DP19="Pass With Exemption(s)","2017-2018",IF('SELPA Summary by Fiscal Year'!CW19="Pass","2016-2017",IF('SELPA Summary by Fiscal Year'!CW19="Pass With Exemption(s)","2016-2017",IF('SELPA Summary by Fiscal Year'!CD19="Pass","2015-2016",IF('SELPA Summary by Fiscal Year'!CD19="Pass With Exemption(s)","2015-2016",IF('SELPA Summary by Fiscal Year'!BK19="Pass","2014-2015",IF('SELPA Summary by Fiscal Year'!BK19="Pass With Exemption(s)","2014-2015",IF('SELPA Summary by Fiscal Year'!AR19="Pass","2013-2014",IF('SELPA Summary by Fiscal Year'!AR19="Pass With Exemption(s)","2013-2014",IF('SELPA Summary by Fiscal Year'!Y19="Pass","2012-2013",IF('SELPA Summary by Fiscal Year'!Y19="Pass With Exemption(s)","2012-2013",IF('SELPA Summary by Fiscal Year'!H19="Pass","2011-2012",IF('SELPA Summary by Fiscal Year'!H19="Pass With Exemption(s)","2011-2012",""))))))))))))))))))))))))))))))))</f>
        <v/>
      </c>
      <c r="G19" s="91" t="str">
        <f>IF(F19="","",VLOOKUP(F19,'District O'!$A$10:$X$25,15,FALSE))</f>
        <v/>
      </c>
      <c r="H19" s="90" t="str">
        <f>IF('SELPA Summary by Fiscal Year'!KH19="Pass","2026-2027",IF('SELPA Summary by Fiscal Year'!KH19="Pass With Exemption(s)","2026-2027",IF('SELPA Summary by Fiscal Year'!JO19="Pass","2025-2026",IF('SELPA Summary by Fiscal Year'!JO19="Pass With Exemption(s)","2025-2026",IF('SELPA Summary by Fiscal Year'!IV19="Pass","2024-2025",IF('SELPA Summary by Fiscal Year'!IV19="Pass With Exemption(s)","2024-2025",IF('SELPA Summary by Fiscal Year'!IC19="Pass","2023-2024",IF('SELPA Summary by Fiscal Year'!IC19="Pass With Exemption(s)","2023-2024",IF('SELPA Summary by Fiscal Year'!HJ19="Pass","2022-2023",IF('SELPA Summary by Fiscal Year'!HJ19="Pass With Exemption(s)","2022-2023",IF('SELPA Summary by Fiscal Year'!GQ19="Pass","2021-2022",IF('SELPA Summary by Fiscal Year'!GQ19="Pass With Exemption(s)","2021-2022",IF('SELPA Summary by Fiscal Year'!FX19="Pass","2020-2021",IF('SELPA Summary by Fiscal Year'!FX19="Pass With Exemption(s)","2020-2021",IF('SELPA Summary by Fiscal Year'!FE19="Pass","2019-2020",IF('SELPA Summary by Fiscal Year'!FE19="Pass With Exemption(s)","2019-2020",IF('SELPA Summary by Fiscal Year'!EL19="Pass","2018-2019",IF('SELPA Summary by Fiscal Year'!EL19="Pass With Exemption(s)","2018-2019",IF('SELPA Summary by Fiscal Year'!DS19="Pass","2017-2018",IF('SELPA Summary by Fiscal Year'!DS19="Pass With Exemption(s)","2017-2018",IF('SELPA Summary by Fiscal Year'!CZ19="Pass","2016-2017",IF('SELPA Summary by Fiscal Year'!CZ19="Pass With Exemption(s)","2016-2017",IF('SELPA Summary by Fiscal Year'!CG19="Pass","2015-2016",IF('SELPA Summary by Fiscal Year'!CG19="Pass With Exemption(s)","2015-2016",IF('SELPA Summary by Fiscal Year'!BN19="Pass","2014-2015",IF('SELPA Summary by Fiscal Year'!BN19="Pass With Exemption(s)","2014-2015",IF('SELPA Summary by Fiscal Year'!AU19="Pass","2013-2014",IF('SELPA Summary by Fiscal Year'!AU19="Pass With Exemption(s)","2013-2014",IF('SELPA Summary by Fiscal Year'!AB19="Pass","2012-2013",IF('SELPA Summary by Fiscal Year'!AB19="Pass With Exemption(s)","2012-2013",IF('SELPA Summary by Fiscal Year'!J19="Pass","2011-2012",IF('SELPA Summary by Fiscal Year'!J19="Pass With Exemption(s)","2011-2012",""))))))))))))))))))))))))))))))))</f>
        <v/>
      </c>
      <c r="I19" s="91" t="str">
        <f>IF(H19="","",VLOOKUP(H19,'District O'!$A$10:$X$25,16,FALSE))</f>
        <v/>
      </c>
    </row>
    <row r="20" spans="1:9" x14ac:dyDescent="0.3">
      <c r="A20" s="30">
        <f>'District P'!$B$3</f>
        <v>0</v>
      </c>
      <c r="B20" s="90" t="str">
        <f>IF('SELPA Summary by Fiscal Year'!JW20="Pass","2026-2027",IF('SELPA Summary by Fiscal Year'!JW20="Pass With Exemption(s)","2026-2027",IF('SELPA Summary by Fiscal Year'!JD20="Pass","2025-2026",IF('SELPA Summary by Fiscal Year'!JD20="Pass With Exemption(s)","2025-2026",IF('SELPA Summary by Fiscal Year'!IK20="Pass","2024-2025",IF('SELPA Summary by Fiscal Year'!IK20="Pass With Exemption(s)","2024-2025",IF('SELPA Summary by Fiscal Year'!HR20="Pass","2023-2024",IF('SELPA Summary by Fiscal Year'!HR20="Pass With Exemption(s)","2023-2024",IF('SELPA Summary by Fiscal Year'!GY20="Pass","2022-2023",IF('SELPA Summary by Fiscal Year'!GY20="Pass With Exemption(s)","2022-2023",IF('SELPA Summary by Fiscal Year'!GF20="Pass","2021-2022",IF('SELPA Summary by Fiscal Year'!GF20="Pass With Exemption(s)","2021-2022",IF('SELPA Summary by Fiscal Year'!FM20="Pass","2020-2021",IF('SELPA Summary by Fiscal Year'!FM20="Pass With Exemption(s)","2020-2021",IF('SELPA Summary by Fiscal Year'!ET20="Pass","2019-2020",IF('SELPA Summary by Fiscal Year'!ET20="Pass With Exemption(s)","2019-2020",IF('SELPA Summary by Fiscal Year'!EA20="Pass","2018-2019",IF('SELPA Summary by Fiscal Year'!EA20="Pass With Exemption(s)","2018-2019",IF('SELPA Summary by Fiscal Year'!DH20="Pass","2017-2018",IF('SELPA Summary by Fiscal Year'!DH20="Pass With Exemption(s)","2017-2018",IF('SELPA Summary by Fiscal Year'!CO20="Pass","2016-2017",IF('SELPA Summary by Fiscal Year'!CO20="Pass With Exemption(s)","2016-2017",IF('SELPA Summary by Fiscal Year'!BV20="Pass","2015-2016",IF('SELPA Summary by Fiscal Year'!BV20="Pass With Exemption(s)","2015-2016",IF('SELPA Summary by Fiscal Year'!BC20="Pass","2014-2015",IF('SELPA Summary by Fiscal Year'!BC20="Pass With Exemption(s)","2014-2015",IF('SELPA Summary by Fiscal Year'!AJ20="Pass","2013-2014",IF('SELPA Summary by Fiscal Year'!AJ20="Pass With Exemption(s)","2013-2014",IF('SELPA Summary by Fiscal Year'!Q20="Pass","2012-2013",IF('SELPA Summary by Fiscal Year'!Q20="Pass With Exemption(s)","2012-2013",IF('SELPA Summary by Fiscal Year'!C20="Pass","2011-2012",IF('SELPA Summary by Fiscal Year'!C20="Pass With Exemption(s)","2011-2012",""))))))))))))))))))))))))))))))))</f>
        <v/>
      </c>
      <c r="C20" s="91" t="str">
        <f>IF(B20="","",VLOOKUP(B20,'District P'!$A$10:$X$25,4,FALSE)-VLOOKUP(B20,'District P'!$A$10:$X$25,24,FALSE))</f>
        <v/>
      </c>
      <c r="D20" s="90" t="str">
        <f>IF('SELPA Summary by Fiscal Year'!KA20="Pass","2026-2027",IF('SELPA Summary by Fiscal Year'!KA20="Pass With Exemption(s)","2026-2027",IF('SELPA Summary by Fiscal Year'!JH20="Pass","2025-2026",IF('SELPA Summary by Fiscal Year'!JH20="Pass With Exemption(s)","2025-2026",IF('SELPA Summary by Fiscal Year'!IO20="Pass","2024-2025",IF('SELPA Summary by Fiscal Year'!IO20="Pass With Exemption(s)","2024-2025",IF('SELPA Summary by Fiscal Year'!HV20="Pass","2023-2024",IF('SELPA Summary by Fiscal Year'!HV20="Pass With Exemption(s)","2023-2024",IF('SELPA Summary by Fiscal Year'!HC20="Pass","2022-2023",IF('SELPA Summary by Fiscal Year'!HC20="Pass With Exemption(s)","2022-2023",IF('SELPA Summary by Fiscal Year'!GJ20="Pass","2021-2022",IF('SELPA Summary by Fiscal Year'!GJ20="Pass With Exemption(s)","2021-2022",IF('SELPA Summary by Fiscal Year'!FQ20="Pass","2020-2021",IF('SELPA Summary by Fiscal Year'!FQ20="Pass With Exemption(s)","2020-2021",IF('SELPA Summary by Fiscal Year'!EX20="Pass","2019-2020",IF('SELPA Summary by Fiscal Year'!EX20="Pass With Exemption(s)","2019-2020",IF('SELPA Summary by Fiscal Year'!EE20="Pass","2018-2019",IF('SELPA Summary by Fiscal Year'!EE20="Pass With Exemption(s)","2018-2019",IF('SELPA Summary by Fiscal Year'!DL20="Pass","2017-2018",IF('SELPA Summary by Fiscal Year'!DL20="Pass With Exemption(s)","2017-2018",IF('SELPA Summary by Fiscal Year'!CS20="Pass","2016-2017",IF('SELPA Summary by Fiscal Year'!CS20="Pass With Exemption(s)","2016-2017",IF('SELPA Summary by Fiscal Year'!BZ20="Pass","2015-2016",IF('SELPA Summary by Fiscal Year'!BZ20="Pass With Exemption(s)","2016-2017",IF('SELPA Summary by Fiscal Year'!BG20="Pass","2014-2015",IF('SELPA Summary by Fiscal Year'!BG20="Pass With Exemption(s)","2014-2015",IF('SELPA Summary by Fiscal Year'!AN20="Pass","2013-2014",IF('SELPA Summary by Fiscal Year'!AN20="Pass With Exemption(s)","2013-2014",IF('SELPA Summary by Fiscal Year'!U20="Pass","2012-2013",IF('SELPA Summary by Fiscal Year'!U20="Pass With Exemption(s)","2012-2013",IF('SELPA Summary by Fiscal Year'!E20="Pass","2011-2012",IF('SELPA Summary by Fiscal Year'!E20="Pass With Exemption(s)","2011-2012",""))))))))))))))))))))))))))))))))</f>
        <v/>
      </c>
      <c r="E20" s="91" t="str">
        <f>IF(D20="","",VLOOKUP(D20,'District P'!$A$10:$X$25,6,FALSE)-(VLOOKUP(D20,'District P'!$A$10:$X$25,24,FALSE)/VLOOKUP(D20,'District P'!$A$10:$X$25,5,FALSE)))</f>
        <v/>
      </c>
      <c r="F20" s="90" t="str">
        <f>IF('SELPA Summary by Fiscal Year'!KE20="Pass","2026-2027",IF('SELPA Summary by Fiscal Year'!KE20="Pass With Exemption(s)","2026-2027",IF('SELPA Summary by Fiscal Year'!JL20="Pass","2025-2026",IF('SELPA Summary by Fiscal Year'!JL20="Pass With Exemption(s)","2025-2026",IF('SELPA Summary by Fiscal Year'!IS20="Pass","2024-2025",IF('SELPA Summary by Fiscal Year'!IS20="Pass With Exemption(s)","2024-2025",IF('SELPA Summary by Fiscal Year'!HZ20="Pass","2023-2024",IF('SELPA Summary by Fiscal Year'!HZ20="Pass With Exemption(s)","2023-2024",IF('SELPA Summary by Fiscal Year'!HG20="Pass","2022-2023",IF('SELPA Summary by Fiscal Year'!HG20="Pass With Exemption(s)","2022-2023",IF('SELPA Summary by Fiscal Year'!GN20="Pass","2021-2022",IF('SELPA Summary by Fiscal Year'!GN20="Pass With Exemption(s)","2021-2022",IF('SELPA Summary by Fiscal Year'!FU20="Pass","2020-2021",IF('SELPA Summary by Fiscal Year'!FU20="Pass With Exemption(s)","2020-2021",IF('SELPA Summary by Fiscal Year'!FB20="Pass","2019-2020",IF('SELPA Summary by Fiscal Year'!FB20="Pass With Exemption(s)","2019-2020",IF('SELPA Summary by Fiscal Year'!EI20="Pass","2018-2019",IF('SELPA Summary by Fiscal Year'!EI20="Pass With Exemption(s)","2018-2019",IF('SELPA Summary by Fiscal Year'!DP20="Pass","2017-2018",IF('SELPA Summary by Fiscal Year'!DP20="Pass With Exemption(s)","2017-2018",IF('SELPA Summary by Fiscal Year'!CW20="Pass","2016-2017",IF('SELPA Summary by Fiscal Year'!CW20="Pass With Exemption(s)","2016-2017",IF('SELPA Summary by Fiscal Year'!CD20="Pass","2015-2016",IF('SELPA Summary by Fiscal Year'!CD20="Pass With Exemption(s)","2015-2016",IF('SELPA Summary by Fiscal Year'!BK20="Pass","2014-2015",IF('SELPA Summary by Fiscal Year'!BK20="Pass With Exemption(s)","2014-2015",IF('SELPA Summary by Fiscal Year'!AR20="Pass","2013-2014",IF('SELPA Summary by Fiscal Year'!AR20="Pass With Exemption(s)","2013-2014",IF('SELPA Summary by Fiscal Year'!Y20="Pass","2012-2013",IF('SELPA Summary by Fiscal Year'!Y20="Pass With Exemption(s)","2012-2013",IF('SELPA Summary by Fiscal Year'!H20="Pass","2011-2012",IF('SELPA Summary by Fiscal Year'!H20="Pass With Exemption(s)","2011-2012",""))))))))))))))))))))))))))))))))</f>
        <v/>
      </c>
      <c r="G20" s="91" t="str">
        <f>IF(F20="","",VLOOKUP(F20,'District P'!$A$10:$X$25,15,FALSE))</f>
        <v/>
      </c>
      <c r="H20" s="90" t="str">
        <f>IF('SELPA Summary by Fiscal Year'!KH20="Pass","2026-2027",IF('SELPA Summary by Fiscal Year'!KH20="Pass With Exemption(s)","2026-2027",IF('SELPA Summary by Fiscal Year'!JO20="Pass","2025-2026",IF('SELPA Summary by Fiscal Year'!JO20="Pass With Exemption(s)","2025-2026",IF('SELPA Summary by Fiscal Year'!IV20="Pass","2024-2025",IF('SELPA Summary by Fiscal Year'!IV20="Pass With Exemption(s)","2024-2025",IF('SELPA Summary by Fiscal Year'!IC20="Pass","2023-2024",IF('SELPA Summary by Fiscal Year'!IC20="Pass With Exemption(s)","2023-2024",IF('SELPA Summary by Fiscal Year'!HJ20="Pass","2022-2023",IF('SELPA Summary by Fiscal Year'!HJ20="Pass With Exemption(s)","2022-2023",IF('SELPA Summary by Fiscal Year'!GQ20="Pass","2021-2022",IF('SELPA Summary by Fiscal Year'!GQ20="Pass With Exemption(s)","2021-2022",IF('SELPA Summary by Fiscal Year'!FX20="Pass","2020-2021",IF('SELPA Summary by Fiscal Year'!FX20="Pass With Exemption(s)","2020-2021",IF('SELPA Summary by Fiscal Year'!FE20="Pass","2019-2020",IF('SELPA Summary by Fiscal Year'!FE20="Pass With Exemption(s)","2019-2020",IF('SELPA Summary by Fiscal Year'!EL20="Pass","2018-2019",IF('SELPA Summary by Fiscal Year'!EL20="Pass With Exemption(s)","2018-2019",IF('SELPA Summary by Fiscal Year'!DS20="Pass","2017-2018",IF('SELPA Summary by Fiscal Year'!DS20="Pass With Exemption(s)","2017-2018",IF('SELPA Summary by Fiscal Year'!CZ20="Pass","2016-2017",IF('SELPA Summary by Fiscal Year'!CZ20="Pass With Exemption(s)","2016-2017",IF('SELPA Summary by Fiscal Year'!CG20="Pass","2015-2016",IF('SELPA Summary by Fiscal Year'!CG20="Pass With Exemption(s)","2015-2016",IF('SELPA Summary by Fiscal Year'!BN20="Pass","2014-2015",IF('SELPA Summary by Fiscal Year'!BN20="Pass With Exemption(s)","2014-2015",IF('SELPA Summary by Fiscal Year'!AU20="Pass","2013-2014",IF('SELPA Summary by Fiscal Year'!AU20="Pass With Exemption(s)","2013-2014",IF('SELPA Summary by Fiscal Year'!AB20="Pass","2012-2013",IF('SELPA Summary by Fiscal Year'!AB20="Pass With Exemption(s)","2012-2013",IF('SELPA Summary by Fiscal Year'!J20="Pass","2011-2012",IF('SELPA Summary by Fiscal Year'!J20="Pass With Exemption(s)","2011-2012",""))))))))))))))))))))))))))))))))</f>
        <v/>
      </c>
      <c r="I20" s="91" t="str">
        <f>IF(H20="","",VLOOKUP(H20,'District P'!$A$10:$X$25,16,FALSE))</f>
        <v/>
      </c>
    </row>
    <row r="21" spans="1:9" x14ac:dyDescent="0.3">
      <c r="A21" s="30">
        <f>'District Q'!$B$3</f>
        <v>0</v>
      </c>
      <c r="B21" s="90" t="str">
        <f>IF('SELPA Summary by Fiscal Year'!JW21="Pass","2026-2027",IF('SELPA Summary by Fiscal Year'!JW21="Pass With Exemption(s)","2026-2027",IF('SELPA Summary by Fiscal Year'!JD21="Pass","2025-2026",IF('SELPA Summary by Fiscal Year'!JD21="Pass With Exemption(s)","2025-2026",IF('SELPA Summary by Fiscal Year'!IK21="Pass","2024-2025",IF('SELPA Summary by Fiscal Year'!IK21="Pass With Exemption(s)","2024-2025",IF('SELPA Summary by Fiscal Year'!HR21="Pass","2023-2024",IF('SELPA Summary by Fiscal Year'!HR21="Pass With Exemption(s)","2023-2024",IF('SELPA Summary by Fiscal Year'!GY21="Pass","2022-2023",IF('SELPA Summary by Fiscal Year'!GY21="Pass With Exemption(s)","2022-2023",IF('SELPA Summary by Fiscal Year'!GF21="Pass","2021-2022",IF('SELPA Summary by Fiscal Year'!GF21="Pass With Exemption(s)","2021-2022",IF('SELPA Summary by Fiscal Year'!FM21="Pass","2020-2021",IF('SELPA Summary by Fiscal Year'!FM21="Pass With Exemption(s)","2020-2021",IF('SELPA Summary by Fiscal Year'!ET21="Pass","2019-2020",IF('SELPA Summary by Fiscal Year'!ET21="Pass With Exemption(s)","2019-2020",IF('SELPA Summary by Fiscal Year'!EA21="Pass","2018-2019",IF('SELPA Summary by Fiscal Year'!EA21="Pass With Exemption(s)","2018-2019",IF('SELPA Summary by Fiscal Year'!DH21="Pass","2017-2018",IF('SELPA Summary by Fiscal Year'!DH21="Pass With Exemption(s)","2017-2018",IF('SELPA Summary by Fiscal Year'!CO21="Pass","2016-2017",IF('SELPA Summary by Fiscal Year'!CO21="Pass With Exemption(s)","2016-2017",IF('SELPA Summary by Fiscal Year'!BV21="Pass","2015-2016",IF('SELPA Summary by Fiscal Year'!BV21="Pass With Exemption(s)","2015-2016",IF('SELPA Summary by Fiscal Year'!BC21="Pass","2014-2015",IF('SELPA Summary by Fiscal Year'!BC21="Pass With Exemption(s)","2014-2015",IF('SELPA Summary by Fiscal Year'!AJ21="Pass","2013-2014",IF('SELPA Summary by Fiscal Year'!AJ21="Pass With Exemption(s)","2013-2014",IF('SELPA Summary by Fiscal Year'!Q21="Pass","2012-2013",IF('SELPA Summary by Fiscal Year'!Q21="Pass With Exemption(s)","2012-2013",IF('SELPA Summary by Fiscal Year'!C21="Pass","2011-2012",IF('SELPA Summary by Fiscal Year'!C21="Pass With Exemption(s)","2011-2012",""))))))))))))))))))))))))))))))))</f>
        <v/>
      </c>
      <c r="C21" s="91" t="str">
        <f>IF(B21="","",VLOOKUP(B21,'District Q'!$A$10:$X$25,4,FALSE)-VLOOKUP(B21,'District Q'!$A$10:$X$25,24,FALSE))</f>
        <v/>
      </c>
      <c r="D21" s="90" t="str">
        <f>IF('SELPA Summary by Fiscal Year'!KA21="Pass","2026-2027",IF('SELPA Summary by Fiscal Year'!KA21="Pass With Exemption(s)","2026-2027",IF('SELPA Summary by Fiscal Year'!JH21="Pass","2025-2026",IF('SELPA Summary by Fiscal Year'!JH21="Pass With Exemption(s)","2025-2026",IF('SELPA Summary by Fiscal Year'!IO21="Pass","2024-2025",IF('SELPA Summary by Fiscal Year'!IO21="Pass With Exemption(s)","2024-2025",IF('SELPA Summary by Fiscal Year'!HV21="Pass","2023-2024",IF('SELPA Summary by Fiscal Year'!HV21="Pass With Exemption(s)","2023-2024",IF('SELPA Summary by Fiscal Year'!HC21="Pass","2022-2023",IF('SELPA Summary by Fiscal Year'!HC21="Pass With Exemption(s)","2022-2023",IF('SELPA Summary by Fiscal Year'!GJ21="Pass","2021-2022",IF('SELPA Summary by Fiscal Year'!GJ21="Pass With Exemption(s)","2021-2022",IF('SELPA Summary by Fiscal Year'!FQ21="Pass","2020-2021",IF('SELPA Summary by Fiscal Year'!FQ21="Pass With Exemption(s)","2020-2021",IF('SELPA Summary by Fiscal Year'!EX21="Pass","2019-2020",IF('SELPA Summary by Fiscal Year'!EX21="Pass With Exemption(s)","2019-2020",IF('SELPA Summary by Fiscal Year'!EE21="Pass","2018-2019",IF('SELPA Summary by Fiscal Year'!EE21="Pass With Exemption(s)","2018-2019",IF('SELPA Summary by Fiscal Year'!DL21="Pass","2017-2018",IF('SELPA Summary by Fiscal Year'!DL21="Pass With Exemption(s)","2017-2018",IF('SELPA Summary by Fiscal Year'!CS21="Pass","2016-2017",IF('SELPA Summary by Fiscal Year'!CS21="Pass With Exemption(s)","2016-2017",IF('SELPA Summary by Fiscal Year'!BZ21="Pass","2015-2016",IF('SELPA Summary by Fiscal Year'!BZ21="Pass With Exemption(s)","2016-2017",IF('SELPA Summary by Fiscal Year'!BG21="Pass","2014-2015",IF('SELPA Summary by Fiscal Year'!BG21="Pass With Exemption(s)","2014-2015",IF('SELPA Summary by Fiscal Year'!AN21="Pass","2013-2014",IF('SELPA Summary by Fiscal Year'!AN21="Pass With Exemption(s)","2013-2014",IF('SELPA Summary by Fiscal Year'!U21="Pass","2012-2013",IF('SELPA Summary by Fiscal Year'!U21="Pass With Exemption(s)","2012-2013",IF('SELPA Summary by Fiscal Year'!E21="Pass","2011-2012",IF('SELPA Summary by Fiscal Year'!E21="Pass With Exemption(s)","2011-2012",""))))))))))))))))))))))))))))))))</f>
        <v/>
      </c>
      <c r="E21" s="91" t="str">
        <f>IF(D21="","",VLOOKUP(D21,'District Q'!$A$10:$X$25,6,FALSE)-(VLOOKUP(D21,'District Q'!$A$10:$X$25,24,FALSE)/VLOOKUP(D21,'District Q'!$A$10:$X$25,5,FALSE)))</f>
        <v/>
      </c>
      <c r="F21" s="90" t="str">
        <f>IF('SELPA Summary by Fiscal Year'!KE21="Pass","2026-2027",IF('SELPA Summary by Fiscal Year'!KE21="Pass With Exemption(s)","2026-2027",IF('SELPA Summary by Fiscal Year'!JL21="Pass","2025-2026",IF('SELPA Summary by Fiscal Year'!JL21="Pass With Exemption(s)","2025-2026",IF('SELPA Summary by Fiscal Year'!IS21="Pass","2024-2025",IF('SELPA Summary by Fiscal Year'!IS21="Pass With Exemption(s)","2024-2025",IF('SELPA Summary by Fiscal Year'!HZ21="Pass","2023-2024",IF('SELPA Summary by Fiscal Year'!HZ21="Pass With Exemption(s)","2023-2024",IF('SELPA Summary by Fiscal Year'!HG21="Pass","2022-2023",IF('SELPA Summary by Fiscal Year'!HG21="Pass With Exemption(s)","2022-2023",IF('SELPA Summary by Fiscal Year'!GN21="Pass","2021-2022",IF('SELPA Summary by Fiscal Year'!GN21="Pass With Exemption(s)","2021-2022",IF('SELPA Summary by Fiscal Year'!FU21="Pass","2020-2021",IF('SELPA Summary by Fiscal Year'!FU21="Pass With Exemption(s)","2020-2021",IF('SELPA Summary by Fiscal Year'!FB21="Pass","2019-2020",IF('SELPA Summary by Fiscal Year'!FB21="Pass With Exemption(s)","2019-2020",IF('SELPA Summary by Fiscal Year'!EI21="Pass","2018-2019",IF('SELPA Summary by Fiscal Year'!EI21="Pass With Exemption(s)","2018-2019",IF('SELPA Summary by Fiscal Year'!DP21="Pass","2017-2018",IF('SELPA Summary by Fiscal Year'!DP21="Pass With Exemption(s)","2017-2018",IF('SELPA Summary by Fiscal Year'!CW21="Pass","2016-2017",IF('SELPA Summary by Fiscal Year'!CW21="Pass With Exemption(s)","2016-2017",IF('SELPA Summary by Fiscal Year'!CD21="Pass","2015-2016",IF('SELPA Summary by Fiscal Year'!CD21="Pass With Exemption(s)","2015-2016",IF('SELPA Summary by Fiscal Year'!BK21="Pass","2014-2015",IF('SELPA Summary by Fiscal Year'!BK21="Pass With Exemption(s)","2014-2015",IF('SELPA Summary by Fiscal Year'!AR21="Pass","2013-2014",IF('SELPA Summary by Fiscal Year'!AR21="Pass With Exemption(s)","2013-2014",IF('SELPA Summary by Fiscal Year'!Y21="Pass","2012-2013",IF('SELPA Summary by Fiscal Year'!Y21="Pass With Exemption(s)","2012-2013",IF('SELPA Summary by Fiscal Year'!H21="Pass","2011-2012",IF('SELPA Summary by Fiscal Year'!H21="Pass With Exemption(s)","2011-2012",""))))))))))))))))))))))))))))))))</f>
        <v/>
      </c>
      <c r="G21" s="91" t="str">
        <f>IF(F21="","",VLOOKUP(F21,'District Q'!$A$10:$X$25,15,FALSE))</f>
        <v/>
      </c>
      <c r="H21" s="90" t="str">
        <f>IF('SELPA Summary by Fiscal Year'!KH21="Pass","2026-2027",IF('SELPA Summary by Fiscal Year'!KH21="Pass With Exemption(s)","2026-2027",IF('SELPA Summary by Fiscal Year'!JO21="Pass","2025-2026",IF('SELPA Summary by Fiscal Year'!JO21="Pass With Exemption(s)","2025-2026",IF('SELPA Summary by Fiscal Year'!IV21="Pass","2024-2025",IF('SELPA Summary by Fiscal Year'!IV21="Pass With Exemption(s)","2024-2025",IF('SELPA Summary by Fiscal Year'!IC21="Pass","2023-2024",IF('SELPA Summary by Fiscal Year'!IC21="Pass With Exemption(s)","2023-2024",IF('SELPA Summary by Fiscal Year'!HJ21="Pass","2022-2023",IF('SELPA Summary by Fiscal Year'!HJ21="Pass With Exemption(s)","2022-2023",IF('SELPA Summary by Fiscal Year'!GQ21="Pass","2021-2022",IF('SELPA Summary by Fiscal Year'!GQ21="Pass With Exemption(s)","2021-2022",IF('SELPA Summary by Fiscal Year'!FX21="Pass","2020-2021",IF('SELPA Summary by Fiscal Year'!FX21="Pass With Exemption(s)","2020-2021",IF('SELPA Summary by Fiscal Year'!FE21="Pass","2019-2020",IF('SELPA Summary by Fiscal Year'!FE21="Pass With Exemption(s)","2019-2020",IF('SELPA Summary by Fiscal Year'!EL21="Pass","2018-2019",IF('SELPA Summary by Fiscal Year'!EL21="Pass With Exemption(s)","2018-2019",IF('SELPA Summary by Fiscal Year'!DS21="Pass","2017-2018",IF('SELPA Summary by Fiscal Year'!DS21="Pass With Exemption(s)","2017-2018",IF('SELPA Summary by Fiscal Year'!CZ21="Pass","2016-2017",IF('SELPA Summary by Fiscal Year'!CZ21="Pass With Exemption(s)","2016-2017",IF('SELPA Summary by Fiscal Year'!CG21="Pass","2015-2016",IF('SELPA Summary by Fiscal Year'!CG21="Pass With Exemption(s)","2015-2016",IF('SELPA Summary by Fiscal Year'!BN21="Pass","2014-2015",IF('SELPA Summary by Fiscal Year'!BN21="Pass With Exemption(s)","2014-2015",IF('SELPA Summary by Fiscal Year'!AU21="Pass","2013-2014",IF('SELPA Summary by Fiscal Year'!AU21="Pass With Exemption(s)","2013-2014",IF('SELPA Summary by Fiscal Year'!AB21="Pass","2012-2013",IF('SELPA Summary by Fiscal Year'!AB21="Pass With Exemption(s)","2012-2013",IF('SELPA Summary by Fiscal Year'!J21="Pass","2011-2012",IF('SELPA Summary by Fiscal Year'!J21="Pass With Exemption(s)","2011-2012",""))))))))))))))))))))))))))))))))</f>
        <v/>
      </c>
      <c r="I21" s="91" t="str">
        <f>IF(H21="","",VLOOKUP(H21,'District Q'!$A$10:$X$25,16,FALSE))</f>
        <v/>
      </c>
    </row>
    <row r="22" spans="1:9" x14ac:dyDescent="0.3">
      <c r="A22" s="30">
        <f>'District R'!$B$3</f>
        <v>0</v>
      </c>
      <c r="B22" s="90" t="str">
        <f>IF('SELPA Summary by Fiscal Year'!JW22="Pass","2026-2027",IF('SELPA Summary by Fiscal Year'!JW22="Pass With Exemption(s)","2026-2027",IF('SELPA Summary by Fiscal Year'!JD22="Pass","2025-2026",IF('SELPA Summary by Fiscal Year'!JD22="Pass With Exemption(s)","2025-2026",IF('SELPA Summary by Fiscal Year'!IK22="Pass","2024-2025",IF('SELPA Summary by Fiscal Year'!IK22="Pass With Exemption(s)","2024-2025",IF('SELPA Summary by Fiscal Year'!HR22="Pass","2023-2024",IF('SELPA Summary by Fiscal Year'!HR22="Pass With Exemption(s)","2023-2024",IF('SELPA Summary by Fiscal Year'!GY22="Pass","2022-2023",IF('SELPA Summary by Fiscal Year'!GY22="Pass With Exemption(s)","2022-2023",IF('SELPA Summary by Fiscal Year'!GF22="Pass","2021-2022",IF('SELPA Summary by Fiscal Year'!GF22="Pass With Exemption(s)","2021-2022",IF('SELPA Summary by Fiscal Year'!FM22="Pass","2020-2021",IF('SELPA Summary by Fiscal Year'!FM22="Pass With Exemption(s)","2020-2021",IF('SELPA Summary by Fiscal Year'!ET22="Pass","2019-2020",IF('SELPA Summary by Fiscal Year'!ET22="Pass With Exemption(s)","2019-2020",IF('SELPA Summary by Fiscal Year'!EA22="Pass","2018-2019",IF('SELPA Summary by Fiscal Year'!EA22="Pass With Exemption(s)","2018-2019",IF('SELPA Summary by Fiscal Year'!DH22="Pass","2017-2018",IF('SELPA Summary by Fiscal Year'!DH22="Pass With Exemption(s)","2017-2018",IF('SELPA Summary by Fiscal Year'!CO22="Pass","2016-2017",IF('SELPA Summary by Fiscal Year'!CO22="Pass With Exemption(s)","2016-2017",IF('SELPA Summary by Fiscal Year'!BV22="Pass","2015-2016",IF('SELPA Summary by Fiscal Year'!BV22="Pass With Exemption(s)","2015-2016",IF('SELPA Summary by Fiscal Year'!BC22="Pass","2014-2015",IF('SELPA Summary by Fiscal Year'!BC22="Pass With Exemption(s)","2014-2015",IF('SELPA Summary by Fiscal Year'!AJ22="Pass","2013-2014",IF('SELPA Summary by Fiscal Year'!AJ22="Pass With Exemption(s)","2013-2014",IF('SELPA Summary by Fiscal Year'!Q22="Pass","2012-2013",IF('SELPA Summary by Fiscal Year'!Q22="Pass With Exemption(s)","2012-2013",IF('SELPA Summary by Fiscal Year'!C22="Pass","2011-2012",IF('SELPA Summary by Fiscal Year'!C22="Pass With Exemption(s)","2011-2012",""))))))))))))))))))))))))))))))))</f>
        <v/>
      </c>
      <c r="C22" s="91" t="str">
        <f>IF(B22="","",VLOOKUP(B22,'District R'!$A$10:$X$25,4,FALSE)-VLOOKUP(B22,'District R'!$A$10:$X$25,24,FALSE))</f>
        <v/>
      </c>
      <c r="D22" s="90" t="str">
        <f>IF('SELPA Summary by Fiscal Year'!KA22="Pass","2026-2027",IF('SELPA Summary by Fiscal Year'!KA22="Pass With Exemption(s)","2026-2027",IF('SELPA Summary by Fiscal Year'!JH22="Pass","2025-2026",IF('SELPA Summary by Fiscal Year'!JH22="Pass With Exemption(s)","2025-2026",IF('SELPA Summary by Fiscal Year'!IO22="Pass","2024-2025",IF('SELPA Summary by Fiscal Year'!IO22="Pass With Exemption(s)","2024-2025",IF('SELPA Summary by Fiscal Year'!HV22="Pass","2023-2024",IF('SELPA Summary by Fiscal Year'!HV22="Pass With Exemption(s)","2023-2024",IF('SELPA Summary by Fiscal Year'!HC22="Pass","2022-2023",IF('SELPA Summary by Fiscal Year'!HC22="Pass With Exemption(s)","2022-2023",IF('SELPA Summary by Fiscal Year'!GJ22="Pass","2021-2022",IF('SELPA Summary by Fiscal Year'!GJ22="Pass With Exemption(s)","2021-2022",IF('SELPA Summary by Fiscal Year'!FQ22="Pass","2020-2021",IF('SELPA Summary by Fiscal Year'!FQ22="Pass With Exemption(s)","2020-2021",IF('SELPA Summary by Fiscal Year'!EX22="Pass","2019-2020",IF('SELPA Summary by Fiscal Year'!EX22="Pass With Exemption(s)","2019-2020",IF('SELPA Summary by Fiscal Year'!EE22="Pass","2018-2019",IF('SELPA Summary by Fiscal Year'!EE22="Pass With Exemption(s)","2018-2019",IF('SELPA Summary by Fiscal Year'!DL22="Pass","2017-2018",IF('SELPA Summary by Fiscal Year'!DL22="Pass With Exemption(s)","2017-2018",IF('SELPA Summary by Fiscal Year'!CS22="Pass","2016-2017",IF('SELPA Summary by Fiscal Year'!CS22="Pass With Exemption(s)","2016-2017",IF('SELPA Summary by Fiscal Year'!BZ22="Pass","2015-2016",IF('SELPA Summary by Fiscal Year'!BZ22="Pass With Exemption(s)","2016-2017",IF('SELPA Summary by Fiscal Year'!BG22="Pass","2014-2015",IF('SELPA Summary by Fiscal Year'!BG22="Pass With Exemption(s)","2014-2015",IF('SELPA Summary by Fiscal Year'!AN22="Pass","2013-2014",IF('SELPA Summary by Fiscal Year'!AN22="Pass With Exemption(s)","2013-2014",IF('SELPA Summary by Fiscal Year'!U22="Pass","2012-2013",IF('SELPA Summary by Fiscal Year'!U22="Pass With Exemption(s)","2012-2013",IF('SELPA Summary by Fiscal Year'!E22="Pass","2011-2012",IF('SELPA Summary by Fiscal Year'!E22="Pass With Exemption(s)","2011-2012",""))))))))))))))))))))))))))))))))</f>
        <v/>
      </c>
      <c r="E22" s="91" t="str">
        <f>IF(D22="","",VLOOKUP(D22,'District R'!$A$10:$X$25,6,FALSE)-(VLOOKUP(D22,'District R'!$A$10:$X$25,24,FALSE)/VLOOKUP(D22,'District R'!$A$10:$X$25,5,FALSE)))</f>
        <v/>
      </c>
      <c r="F22" s="90" t="str">
        <f>IF('SELPA Summary by Fiscal Year'!KE22="Pass","2026-2027",IF('SELPA Summary by Fiscal Year'!KE22="Pass With Exemption(s)","2026-2027",IF('SELPA Summary by Fiscal Year'!JL22="Pass","2025-2026",IF('SELPA Summary by Fiscal Year'!JL22="Pass With Exemption(s)","2025-2026",IF('SELPA Summary by Fiscal Year'!IS22="Pass","2024-2025",IF('SELPA Summary by Fiscal Year'!IS22="Pass With Exemption(s)","2024-2025",IF('SELPA Summary by Fiscal Year'!HZ22="Pass","2023-2024",IF('SELPA Summary by Fiscal Year'!HZ22="Pass With Exemption(s)","2023-2024",IF('SELPA Summary by Fiscal Year'!HG22="Pass","2022-2023",IF('SELPA Summary by Fiscal Year'!HG22="Pass With Exemption(s)","2022-2023",IF('SELPA Summary by Fiscal Year'!GN22="Pass","2021-2022",IF('SELPA Summary by Fiscal Year'!GN22="Pass With Exemption(s)","2021-2022",IF('SELPA Summary by Fiscal Year'!FU22="Pass","2020-2021",IF('SELPA Summary by Fiscal Year'!FU22="Pass With Exemption(s)","2020-2021",IF('SELPA Summary by Fiscal Year'!FB22="Pass","2019-2020",IF('SELPA Summary by Fiscal Year'!FB22="Pass With Exemption(s)","2019-2020",IF('SELPA Summary by Fiscal Year'!EI22="Pass","2018-2019",IF('SELPA Summary by Fiscal Year'!EI22="Pass With Exemption(s)","2018-2019",IF('SELPA Summary by Fiscal Year'!DP22="Pass","2017-2018",IF('SELPA Summary by Fiscal Year'!DP22="Pass With Exemption(s)","2017-2018",IF('SELPA Summary by Fiscal Year'!CW22="Pass","2016-2017",IF('SELPA Summary by Fiscal Year'!CW22="Pass With Exemption(s)","2016-2017",IF('SELPA Summary by Fiscal Year'!CD22="Pass","2015-2016",IF('SELPA Summary by Fiscal Year'!CD22="Pass With Exemption(s)","2015-2016",IF('SELPA Summary by Fiscal Year'!BK22="Pass","2014-2015",IF('SELPA Summary by Fiscal Year'!BK22="Pass With Exemption(s)","2014-2015",IF('SELPA Summary by Fiscal Year'!AR22="Pass","2013-2014",IF('SELPA Summary by Fiscal Year'!AR22="Pass With Exemption(s)","2013-2014",IF('SELPA Summary by Fiscal Year'!Y22="Pass","2012-2013",IF('SELPA Summary by Fiscal Year'!Y22="Pass With Exemption(s)","2012-2013",IF('SELPA Summary by Fiscal Year'!H22="Pass","2011-2012",IF('SELPA Summary by Fiscal Year'!H22="Pass With Exemption(s)","2011-2012",""))))))))))))))))))))))))))))))))</f>
        <v/>
      </c>
      <c r="G22" s="91" t="str">
        <f>IF(F22="","",VLOOKUP(F22,'District R'!$A$10:$X$25,15,FALSE))</f>
        <v/>
      </c>
      <c r="H22" s="90" t="str">
        <f>IF('SELPA Summary by Fiscal Year'!KH22="Pass","2026-2027",IF('SELPA Summary by Fiscal Year'!KH22="Pass With Exemption(s)","2026-2027",IF('SELPA Summary by Fiscal Year'!JO22="Pass","2025-2026",IF('SELPA Summary by Fiscal Year'!JO22="Pass With Exemption(s)","2025-2026",IF('SELPA Summary by Fiscal Year'!IV22="Pass","2024-2025",IF('SELPA Summary by Fiscal Year'!IV22="Pass With Exemption(s)","2024-2025",IF('SELPA Summary by Fiscal Year'!IC22="Pass","2023-2024",IF('SELPA Summary by Fiscal Year'!IC22="Pass With Exemption(s)","2023-2024",IF('SELPA Summary by Fiscal Year'!HJ22="Pass","2022-2023",IF('SELPA Summary by Fiscal Year'!HJ22="Pass With Exemption(s)","2022-2023",IF('SELPA Summary by Fiscal Year'!GQ22="Pass","2021-2022",IF('SELPA Summary by Fiscal Year'!GQ22="Pass With Exemption(s)","2021-2022",IF('SELPA Summary by Fiscal Year'!FX22="Pass","2020-2021",IF('SELPA Summary by Fiscal Year'!FX22="Pass With Exemption(s)","2020-2021",IF('SELPA Summary by Fiscal Year'!FE22="Pass","2019-2020",IF('SELPA Summary by Fiscal Year'!FE22="Pass With Exemption(s)","2019-2020",IF('SELPA Summary by Fiscal Year'!EL22="Pass","2018-2019",IF('SELPA Summary by Fiscal Year'!EL22="Pass With Exemption(s)","2018-2019",IF('SELPA Summary by Fiscal Year'!DS22="Pass","2017-2018",IF('SELPA Summary by Fiscal Year'!DS22="Pass With Exemption(s)","2017-2018",IF('SELPA Summary by Fiscal Year'!CZ22="Pass","2016-2017",IF('SELPA Summary by Fiscal Year'!CZ22="Pass With Exemption(s)","2016-2017",IF('SELPA Summary by Fiscal Year'!CG22="Pass","2015-2016",IF('SELPA Summary by Fiscal Year'!CG22="Pass With Exemption(s)","2015-2016",IF('SELPA Summary by Fiscal Year'!BN22="Pass","2014-2015",IF('SELPA Summary by Fiscal Year'!BN22="Pass With Exemption(s)","2014-2015",IF('SELPA Summary by Fiscal Year'!AU22="Pass","2013-2014",IF('SELPA Summary by Fiscal Year'!AU22="Pass With Exemption(s)","2013-2014",IF('SELPA Summary by Fiscal Year'!AB22="Pass","2012-2013",IF('SELPA Summary by Fiscal Year'!AB22="Pass With Exemption(s)","2012-2013",IF('SELPA Summary by Fiscal Year'!J22="Pass","2011-2012",IF('SELPA Summary by Fiscal Year'!J22="Pass With Exemption(s)","2011-2012",""))))))))))))))))))))))))))))))))</f>
        <v/>
      </c>
      <c r="I22" s="91" t="str">
        <f>IF(H22="","",VLOOKUP(H22,'District R'!$A$10:$X$25,16,FALSE))</f>
        <v/>
      </c>
    </row>
    <row r="23" spans="1:9" x14ac:dyDescent="0.3">
      <c r="A23" s="30">
        <f>'District S'!$B$3</f>
        <v>0</v>
      </c>
      <c r="B23" s="90" t="str">
        <f>IF('SELPA Summary by Fiscal Year'!JW23="Pass","2026-2027",IF('SELPA Summary by Fiscal Year'!JW23="Pass With Exemption(s)","2026-2027",IF('SELPA Summary by Fiscal Year'!JD23="Pass","2025-2026",IF('SELPA Summary by Fiscal Year'!JD23="Pass With Exemption(s)","2025-2026",IF('SELPA Summary by Fiscal Year'!IK23="Pass","2024-2025",IF('SELPA Summary by Fiscal Year'!IK23="Pass With Exemption(s)","2024-2025",IF('SELPA Summary by Fiscal Year'!HR23="Pass","2023-2024",IF('SELPA Summary by Fiscal Year'!HR23="Pass With Exemption(s)","2023-2024",IF('SELPA Summary by Fiscal Year'!GY23="Pass","2022-2023",IF('SELPA Summary by Fiscal Year'!GY23="Pass With Exemption(s)","2022-2023",IF('SELPA Summary by Fiscal Year'!GF23="Pass","2021-2022",IF('SELPA Summary by Fiscal Year'!GF23="Pass With Exemption(s)","2021-2022",IF('SELPA Summary by Fiscal Year'!FM23="Pass","2020-2021",IF('SELPA Summary by Fiscal Year'!FM23="Pass With Exemption(s)","2020-2021",IF('SELPA Summary by Fiscal Year'!ET23="Pass","2019-2020",IF('SELPA Summary by Fiscal Year'!ET23="Pass With Exemption(s)","2019-2020",IF('SELPA Summary by Fiscal Year'!EA23="Pass","2018-2019",IF('SELPA Summary by Fiscal Year'!EA23="Pass With Exemption(s)","2018-2019",IF('SELPA Summary by Fiscal Year'!DH23="Pass","2017-2018",IF('SELPA Summary by Fiscal Year'!DH23="Pass With Exemption(s)","2017-2018",IF('SELPA Summary by Fiscal Year'!CO23="Pass","2016-2017",IF('SELPA Summary by Fiscal Year'!CO23="Pass With Exemption(s)","2016-2017",IF('SELPA Summary by Fiscal Year'!BV23="Pass","2015-2016",IF('SELPA Summary by Fiscal Year'!BV23="Pass With Exemption(s)","2015-2016",IF('SELPA Summary by Fiscal Year'!BC23="Pass","2014-2015",IF('SELPA Summary by Fiscal Year'!BC23="Pass With Exemption(s)","2014-2015",IF('SELPA Summary by Fiscal Year'!AJ23="Pass","2013-2014",IF('SELPA Summary by Fiscal Year'!AJ23="Pass With Exemption(s)","2013-2014",IF('SELPA Summary by Fiscal Year'!Q23="Pass","2012-2013",IF('SELPA Summary by Fiscal Year'!Q23="Pass With Exemption(s)","2012-2013",IF('SELPA Summary by Fiscal Year'!C23="Pass","2011-2012",IF('SELPA Summary by Fiscal Year'!C23="Pass With Exemption(s)","2011-2012",""))))))))))))))))))))))))))))))))</f>
        <v/>
      </c>
      <c r="C23" s="91" t="str">
        <f>IF(B23="","",VLOOKUP(B23,'District S'!$A$10:$X$25,4,FALSE)-VLOOKUP(B23,'District S'!$A$10:$X$25,24,FALSE))</f>
        <v/>
      </c>
      <c r="D23" s="90" t="str">
        <f>IF('SELPA Summary by Fiscal Year'!KA23="Pass","2026-2027",IF('SELPA Summary by Fiscal Year'!KA23="Pass With Exemption(s)","2026-2027",IF('SELPA Summary by Fiscal Year'!JH23="Pass","2025-2026",IF('SELPA Summary by Fiscal Year'!JH23="Pass With Exemption(s)","2025-2026",IF('SELPA Summary by Fiscal Year'!IO23="Pass","2024-2025",IF('SELPA Summary by Fiscal Year'!IO23="Pass With Exemption(s)","2024-2025",IF('SELPA Summary by Fiscal Year'!HV23="Pass","2023-2024",IF('SELPA Summary by Fiscal Year'!HV23="Pass With Exemption(s)","2023-2024",IF('SELPA Summary by Fiscal Year'!HC23="Pass","2022-2023",IF('SELPA Summary by Fiscal Year'!HC23="Pass With Exemption(s)","2022-2023",IF('SELPA Summary by Fiscal Year'!GJ23="Pass","2021-2022",IF('SELPA Summary by Fiscal Year'!GJ23="Pass With Exemption(s)","2021-2022",IF('SELPA Summary by Fiscal Year'!FQ23="Pass","2020-2021",IF('SELPA Summary by Fiscal Year'!FQ23="Pass With Exemption(s)","2020-2021",IF('SELPA Summary by Fiscal Year'!EX23="Pass","2019-2020",IF('SELPA Summary by Fiscal Year'!EX23="Pass With Exemption(s)","2019-2020",IF('SELPA Summary by Fiscal Year'!EE23="Pass","2018-2019",IF('SELPA Summary by Fiscal Year'!EE23="Pass With Exemption(s)","2018-2019",IF('SELPA Summary by Fiscal Year'!DL23="Pass","2017-2018",IF('SELPA Summary by Fiscal Year'!DL23="Pass With Exemption(s)","2017-2018",IF('SELPA Summary by Fiscal Year'!CS23="Pass","2016-2017",IF('SELPA Summary by Fiscal Year'!CS23="Pass With Exemption(s)","2016-2017",IF('SELPA Summary by Fiscal Year'!BZ23="Pass","2015-2016",IF('SELPA Summary by Fiscal Year'!BZ23="Pass With Exemption(s)","2016-2017",IF('SELPA Summary by Fiscal Year'!BG23="Pass","2014-2015",IF('SELPA Summary by Fiscal Year'!BG23="Pass With Exemption(s)","2014-2015",IF('SELPA Summary by Fiscal Year'!AN23="Pass","2013-2014",IF('SELPA Summary by Fiscal Year'!AN23="Pass With Exemption(s)","2013-2014",IF('SELPA Summary by Fiscal Year'!U23="Pass","2012-2013",IF('SELPA Summary by Fiscal Year'!U23="Pass With Exemption(s)","2012-2013",IF('SELPA Summary by Fiscal Year'!E23="Pass","2011-2012",IF('SELPA Summary by Fiscal Year'!E23="Pass With Exemption(s)","2011-2012",""))))))))))))))))))))))))))))))))</f>
        <v/>
      </c>
      <c r="E23" s="91" t="str">
        <f>IF(D23="","",VLOOKUP(D23,'District S'!$A$10:$X$25,6,FALSE)-(VLOOKUP(D23,'District S'!$A$10:$X$25,24,FALSE)/VLOOKUP(D23,'District S'!$A$10:$X$25,5,FALSE)))</f>
        <v/>
      </c>
      <c r="F23" s="90" t="str">
        <f>IF('SELPA Summary by Fiscal Year'!KE23="Pass","2026-2027",IF('SELPA Summary by Fiscal Year'!KE23="Pass With Exemption(s)","2026-2027",IF('SELPA Summary by Fiscal Year'!JL23="Pass","2025-2026",IF('SELPA Summary by Fiscal Year'!JL23="Pass With Exemption(s)","2025-2026",IF('SELPA Summary by Fiscal Year'!IS23="Pass","2024-2025",IF('SELPA Summary by Fiscal Year'!IS23="Pass With Exemption(s)","2024-2025",IF('SELPA Summary by Fiscal Year'!HZ23="Pass","2023-2024",IF('SELPA Summary by Fiscal Year'!HZ23="Pass With Exemption(s)","2023-2024",IF('SELPA Summary by Fiscal Year'!HG23="Pass","2022-2023",IF('SELPA Summary by Fiscal Year'!HG23="Pass With Exemption(s)","2022-2023",IF('SELPA Summary by Fiscal Year'!GN23="Pass","2021-2022",IF('SELPA Summary by Fiscal Year'!GN23="Pass With Exemption(s)","2021-2022",IF('SELPA Summary by Fiscal Year'!FU23="Pass","2020-2021",IF('SELPA Summary by Fiscal Year'!FU23="Pass With Exemption(s)","2020-2021",IF('SELPA Summary by Fiscal Year'!FB23="Pass","2019-2020",IF('SELPA Summary by Fiscal Year'!FB23="Pass With Exemption(s)","2019-2020",IF('SELPA Summary by Fiscal Year'!EI23="Pass","2018-2019",IF('SELPA Summary by Fiscal Year'!EI23="Pass With Exemption(s)","2018-2019",IF('SELPA Summary by Fiscal Year'!DP23="Pass","2017-2018",IF('SELPA Summary by Fiscal Year'!DP23="Pass With Exemption(s)","2017-2018",IF('SELPA Summary by Fiscal Year'!CW23="Pass","2016-2017",IF('SELPA Summary by Fiscal Year'!CW23="Pass With Exemption(s)","2016-2017",IF('SELPA Summary by Fiscal Year'!CD23="Pass","2015-2016",IF('SELPA Summary by Fiscal Year'!CD23="Pass With Exemption(s)","2015-2016",IF('SELPA Summary by Fiscal Year'!BK23="Pass","2014-2015",IF('SELPA Summary by Fiscal Year'!BK23="Pass With Exemption(s)","2014-2015",IF('SELPA Summary by Fiscal Year'!AR23="Pass","2013-2014",IF('SELPA Summary by Fiscal Year'!AR23="Pass With Exemption(s)","2013-2014",IF('SELPA Summary by Fiscal Year'!Y23="Pass","2012-2013",IF('SELPA Summary by Fiscal Year'!Y23="Pass With Exemption(s)","2012-2013",IF('SELPA Summary by Fiscal Year'!H23="Pass","2011-2012",IF('SELPA Summary by Fiscal Year'!H23="Pass With Exemption(s)","2011-2012",""))))))))))))))))))))))))))))))))</f>
        <v/>
      </c>
      <c r="G23" s="91" t="str">
        <f>IF(F23="","",VLOOKUP(F23,'District S'!$A$10:$X$25,15,FALSE))</f>
        <v/>
      </c>
      <c r="H23" s="90" t="str">
        <f>IF('SELPA Summary by Fiscal Year'!KH23="Pass","2026-2027",IF('SELPA Summary by Fiscal Year'!KH23="Pass With Exemption(s)","2026-2027",IF('SELPA Summary by Fiscal Year'!JO23="Pass","2025-2026",IF('SELPA Summary by Fiscal Year'!JO23="Pass With Exemption(s)","2025-2026",IF('SELPA Summary by Fiscal Year'!IV23="Pass","2024-2025",IF('SELPA Summary by Fiscal Year'!IV23="Pass With Exemption(s)","2024-2025",IF('SELPA Summary by Fiscal Year'!IC23="Pass","2023-2024",IF('SELPA Summary by Fiscal Year'!IC23="Pass With Exemption(s)","2023-2024",IF('SELPA Summary by Fiscal Year'!HJ23="Pass","2022-2023",IF('SELPA Summary by Fiscal Year'!HJ23="Pass With Exemption(s)","2022-2023",IF('SELPA Summary by Fiscal Year'!GQ23="Pass","2021-2022",IF('SELPA Summary by Fiscal Year'!GQ23="Pass With Exemption(s)","2021-2022",IF('SELPA Summary by Fiscal Year'!FX23="Pass","2020-2021",IF('SELPA Summary by Fiscal Year'!FX23="Pass With Exemption(s)","2020-2021",IF('SELPA Summary by Fiscal Year'!FE23="Pass","2019-2020",IF('SELPA Summary by Fiscal Year'!FE23="Pass With Exemption(s)","2019-2020",IF('SELPA Summary by Fiscal Year'!EL23="Pass","2018-2019",IF('SELPA Summary by Fiscal Year'!EL23="Pass With Exemption(s)","2018-2019",IF('SELPA Summary by Fiscal Year'!DS23="Pass","2017-2018",IF('SELPA Summary by Fiscal Year'!DS23="Pass With Exemption(s)","2017-2018",IF('SELPA Summary by Fiscal Year'!CZ23="Pass","2016-2017",IF('SELPA Summary by Fiscal Year'!CZ23="Pass With Exemption(s)","2016-2017",IF('SELPA Summary by Fiscal Year'!CG23="Pass","2015-2016",IF('SELPA Summary by Fiscal Year'!CG23="Pass With Exemption(s)","2015-2016",IF('SELPA Summary by Fiscal Year'!BN23="Pass","2014-2015",IF('SELPA Summary by Fiscal Year'!BN23="Pass With Exemption(s)","2014-2015",IF('SELPA Summary by Fiscal Year'!AU23="Pass","2013-2014",IF('SELPA Summary by Fiscal Year'!AU23="Pass With Exemption(s)","2013-2014",IF('SELPA Summary by Fiscal Year'!AB23="Pass","2012-2013",IF('SELPA Summary by Fiscal Year'!AB23="Pass With Exemption(s)","2012-2013",IF('SELPA Summary by Fiscal Year'!J23="Pass","2011-2012",IF('SELPA Summary by Fiscal Year'!J23="Pass With Exemption(s)","2011-2012",""))))))))))))))))))))))))))))))))</f>
        <v/>
      </c>
      <c r="I23" s="91" t="str">
        <f>IF(H23="","",VLOOKUP(H23,'District S'!$A$10:$X$25,16,FALSE))</f>
        <v/>
      </c>
    </row>
    <row r="24" spans="1:9" x14ac:dyDescent="0.3">
      <c r="A24" s="30">
        <f>'District T'!$B$3</f>
        <v>0</v>
      </c>
      <c r="B24" s="90" t="str">
        <f>IF('SELPA Summary by Fiscal Year'!JW24="Pass","2026-2027",IF('SELPA Summary by Fiscal Year'!JW24="Pass With Exemption(s)","2026-2027",IF('SELPA Summary by Fiscal Year'!JD24="Pass","2025-2026",IF('SELPA Summary by Fiscal Year'!JD24="Pass With Exemption(s)","2025-2026",IF('SELPA Summary by Fiscal Year'!IK24="Pass","2024-2025",IF('SELPA Summary by Fiscal Year'!IK24="Pass With Exemption(s)","2024-2025",IF('SELPA Summary by Fiscal Year'!HR24="Pass","2023-2024",IF('SELPA Summary by Fiscal Year'!HR24="Pass With Exemption(s)","2023-2024",IF('SELPA Summary by Fiscal Year'!GY24="Pass","2022-2023",IF('SELPA Summary by Fiscal Year'!GY24="Pass With Exemption(s)","2022-2023",IF('SELPA Summary by Fiscal Year'!GF24="Pass","2021-2022",IF('SELPA Summary by Fiscal Year'!GF24="Pass With Exemption(s)","2021-2022",IF('SELPA Summary by Fiscal Year'!FM24="Pass","2020-2021",IF('SELPA Summary by Fiscal Year'!FM24="Pass With Exemption(s)","2020-2021",IF('SELPA Summary by Fiscal Year'!ET24="Pass","2019-2020",IF('SELPA Summary by Fiscal Year'!ET24="Pass With Exemption(s)","2019-2020",IF('SELPA Summary by Fiscal Year'!EA24="Pass","2018-2019",IF('SELPA Summary by Fiscal Year'!EA24="Pass With Exemption(s)","2018-2019",IF('SELPA Summary by Fiscal Year'!DH24="Pass","2017-2018",IF('SELPA Summary by Fiscal Year'!DH24="Pass With Exemption(s)","2017-2018",IF('SELPA Summary by Fiscal Year'!CO24="Pass","2016-2017",IF('SELPA Summary by Fiscal Year'!CO24="Pass With Exemption(s)","2016-2017",IF('SELPA Summary by Fiscal Year'!BV24="Pass","2015-2016",IF('SELPA Summary by Fiscal Year'!BV24="Pass With Exemption(s)","2015-2016",IF('SELPA Summary by Fiscal Year'!BC24="Pass","2014-2015",IF('SELPA Summary by Fiscal Year'!BC24="Pass With Exemption(s)","2014-2015",IF('SELPA Summary by Fiscal Year'!AJ24="Pass","2013-2014",IF('SELPA Summary by Fiscal Year'!AJ24="Pass With Exemption(s)","2013-2014",IF('SELPA Summary by Fiscal Year'!Q24="Pass","2012-2013",IF('SELPA Summary by Fiscal Year'!Q24="Pass With Exemption(s)","2012-2013",IF('SELPA Summary by Fiscal Year'!C24="Pass","2011-2012",IF('SELPA Summary by Fiscal Year'!C24="Pass With Exemption(s)","2011-2012",""))))))))))))))))))))))))))))))))</f>
        <v/>
      </c>
      <c r="C24" s="91" t="str">
        <f>IF(B24="","",VLOOKUP(B24,'District T'!$A$10:$X$25,4,FALSE)-VLOOKUP(B24,'District T'!$A$10:$X$25,24,FALSE))</f>
        <v/>
      </c>
      <c r="D24" s="90" t="str">
        <f>IF('SELPA Summary by Fiscal Year'!KA24="Pass","2026-2027",IF('SELPA Summary by Fiscal Year'!KA24="Pass With Exemption(s)","2026-2027",IF('SELPA Summary by Fiscal Year'!JH24="Pass","2025-2026",IF('SELPA Summary by Fiscal Year'!JH24="Pass With Exemption(s)","2025-2026",IF('SELPA Summary by Fiscal Year'!IO24="Pass","2024-2025",IF('SELPA Summary by Fiscal Year'!IO24="Pass With Exemption(s)","2024-2025",IF('SELPA Summary by Fiscal Year'!HV24="Pass","2023-2024",IF('SELPA Summary by Fiscal Year'!HV24="Pass With Exemption(s)","2023-2024",IF('SELPA Summary by Fiscal Year'!HC24="Pass","2022-2023",IF('SELPA Summary by Fiscal Year'!HC24="Pass With Exemption(s)","2022-2023",IF('SELPA Summary by Fiscal Year'!GJ24="Pass","2021-2022",IF('SELPA Summary by Fiscal Year'!GJ24="Pass With Exemption(s)","2021-2022",IF('SELPA Summary by Fiscal Year'!FQ24="Pass","2020-2021",IF('SELPA Summary by Fiscal Year'!FQ24="Pass With Exemption(s)","2020-2021",IF('SELPA Summary by Fiscal Year'!EX24="Pass","2019-2020",IF('SELPA Summary by Fiscal Year'!EX24="Pass With Exemption(s)","2019-2020",IF('SELPA Summary by Fiscal Year'!EE24="Pass","2018-2019",IF('SELPA Summary by Fiscal Year'!EE24="Pass With Exemption(s)","2018-2019",IF('SELPA Summary by Fiscal Year'!DL24="Pass","2017-2018",IF('SELPA Summary by Fiscal Year'!DL24="Pass With Exemption(s)","2017-2018",IF('SELPA Summary by Fiscal Year'!CS24="Pass","2016-2017",IF('SELPA Summary by Fiscal Year'!CS24="Pass With Exemption(s)","2016-2017",IF('SELPA Summary by Fiscal Year'!BZ24="Pass","2015-2016",IF('SELPA Summary by Fiscal Year'!BZ24="Pass With Exemption(s)","2016-2017",IF('SELPA Summary by Fiscal Year'!BG24="Pass","2014-2015",IF('SELPA Summary by Fiscal Year'!BG24="Pass With Exemption(s)","2014-2015",IF('SELPA Summary by Fiscal Year'!AN24="Pass","2013-2014",IF('SELPA Summary by Fiscal Year'!AN24="Pass With Exemption(s)","2013-2014",IF('SELPA Summary by Fiscal Year'!U24="Pass","2012-2013",IF('SELPA Summary by Fiscal Year'!U24="Pass With Exemption(s)","2012-2013",IF('SELPA Summary by Fiscal Year'!E24="Pass","2011-2012",IF('SELPA Summary by Fiscal Year'!E24="Pass With Exemption(s)","2011-2012",""))))))))))))))))))))))))))))))))</f>
        <v/>
      </c>
      <c r="E24" s="91" t="str">
        <f>IF(D24="","",VLOOKUP(D24,'District T'!$A$10:$X$25,6,FALSE)-(VLOOKUP(D24,'District T'!$A$10:$X$25,24,FALSE)/VLOOKUP(D24,'District T'!$A$10:$X$25,5,FALSE)))</f>
        <v/>
      </c>
      <c r="F24" s="90" t="str">
        <f>IF('SELPA Summary by Fiscal Year'!KE24="Pass","2026-2027",IF('SELPA Summary by Fiscal Year'!KE24="Pass With Exemption(s)","2026-2027",IF('SELPA Summary by Fiscal Year'!JL24="Pass","2025-2026",IF('SELPA Summary by Fiscal Year'!JL24="Pass With Exemption(s)","2025-2026",IF('SELPA Summary by Fiscal Year'!IS24="Pass","2024-2025",IF('SELPA Summary by Fiscal Year'!IS24="Pass With Exemption(s)","2024-2025",IF('SELPA Summary by Fiscal Year'!HZ24="Pass","2023-2024",IF('SELPA Summary by Fiscal Year'!HZ24="Pass With Exemption(s)","2023-2024",IF('SELPA Summary by Fiscal Year'!HG24="Pass","2022-2023",IF('SELPA Summary by Fiscal Year'!HG24="Pass With Exemption(s)","2022-2023",IF('SELPA Summary by Fiscal Year'!GN24="Pass","2021-2022",IF('SELPA Summary by Fiscal Year'!GN24="Pass With Exemption(s)","2021-2022",IF('SELPA Summary by Fiscal Year'!FU24="Pass","2020-2021",IF('SELPA Summary by Fiscal Year'!FU24="Pass With Exemption(s)","2020-2021",IF('SELPA Summary by Fiscal Year'!FB24="Pass","2019-2020",IF('SELPA Summary by Fiscal Year'!FB24="Pass With Exemption(s)","2019-2020",IF('SELPA Summary by Fiscal Year'!EI24="Pass","2018-2019",IF('SELPA Summary by Fiscal Year'!EI24="Pass With Exemption(s)","2018-2019",IF('SELPA Summary by Fiscal Year'!DP24="Pass","2017-2018",IF('SELPA Summary by Fiscal Year'!DP24="Pass With Exemption(s)","2017-2018",IF('SELPA Summary by Fiscal Year'!CW24="Pass","2016-2017",IF('SELPA Summary by Fiscal Year'!CW24="Pass With Exemption(s)","2016-2017",IF('SELPA Summary by Fiscal Year'!CD24="Pass","2015-2016",IF('SELPA Summary by Fiscal Year'!CD24="Pass With Exemption(s)","2015-2016",IF('SELPA Summary by Fiscal Year'!BK24="Pass","2014-2015",IF('SELPA Summary by Fiscal Year'!BK24="Pass With Exemption(s)","2014-2015",IF('SELPA Summary by Fiscal Year'!AR24="Pass","2013-2014",IF('SELPA Summary by Fiscal Year'!AR24="Pass With Exemption(s)","2013-2014",IF('SELPA Summary by Fiscal Year'!Y24="Pass","2012-2013",IF('SELPA Summary by Fiscal Year'!Y24="Pass With Exemption(s)","2012-2013",IF('SELPA Summary by Fiscal Year'!H24="Pass","2011-2012",IF('SELPA Summary by Fiscal Year'!H24="Pass With Exemption(s)","2011-2012",""))))))))))))))))))))))))))))))))</f>
        <v/>
      </c>
      <c r="G24" s="91" t="str">
        <f>IF(F24="","",VLOOKUP(F24,'District T'!$A$10:$X$25,15,FALSE))</f>
        <v/>
      </c>
      <c r="H24" s="90" t="str">
        <f>IF('SELPA Summary by Fiscal Year'!KH24="Pass","2026-2027",IF('SELPA Summary by Fiscal Year'!KH24="Pass With Exemption(s)","2026-2027",IF('SELPA Summary by Fiscal Year'!JO24="Pass","2025-2026",IF('SELPA Summary by Fiscal Year'!JO24="Pass With Exemption(s)","2025-2026",IF('SELPA Summary by Fiscal Year'!IV24="Pass","2024-2025",IF('SELPA Summary by Fiscal Year'!IV24="Pass With Exemption(s)","2024-2025",IF('SELPA Summary by Fiscal Year'!IC24="Pass","2023-2024",IF('SELPA Summary by Fiscal Year'!IC24="Pass With Exemption(s)","2023-2024",IF('SELPA Summary by Fiscal Year'!HJ24="Pass","2022-2023",IF('SELPA Summary by Fiscal Year'!HJ24="Pass With Exemption(s)","2022-2023",IF('SELPA Summary by Fiscal Year'!GQ24="Pass","2021-2022",IF('SELPA Summary by Fiscal Year'!GQ24="Pass With Exemption(s)","2021-2022",IF('SELPA Summary by Fiscal Year'!FX24="Pass","2020-2021",IF('SELPA Summary by Fiscal Year'!FX24="Pass With Exemption(s)","2020-2021",IF('SELPA Summary by Fiscal Year'!FE24="Pass","2019-2020",IF('SELPA Summary by Fiscal Year'!FE24="Pass With Exemption(s)","2019-2020",IF('SELPA Summary by Fiscal Year'!EL24="Pass","2018-2019",IF('SELPA Summary by Fiscal Year'!EL24="Pass With Exemption(s)","2018-2019",IF('SELPA Summary by Fiscal Year'!DS24="Pass","2017-2018",IF('SELPA Summary by Fiscal Year'!DS24="Pass With Exemption(s)","2017-2018",IF('SELPA Summary by Fiscal Year'!CZ24="Pass","2016-2017",IF('SELPA Summary by Fiscal Year'!CZ24="Pass With Exemption(s)","2016-2017",IF('SELPA Summary by Fiscal Year'!CG24="Pass","2015-2016",IF('SELPA Summary by Fiscal Year'!CG24="Pass With Exemption(s)","2015-2016",IF('SELPA Summary by Fiscal Year'!BN24="Pass","2014-2015",IF('SELPA Summary by Fiscal Year'!BN24="Pass With Exemption(s)","2014-2015",IF('SELPA Summary by Fiscal Year'!AU24="Pass","2013-2014",IF('SELPA Summary by Fiscal Year'!AU24="Pass With Exemption(s)","2013-2014",IF('SELPA Summary by Fiscal Year'!AB24="Pass","2012-2013",IF('SELPA Summary by Fiscal Year'!AB24="Pass With Exemption(s)","2012-2013",IF('SELPA Summary by Fiscal Year'!J24="Pass","2011-2012",IF('SELPA Summary by Fiscal Year'!J24="Pass With Exemption(s)","2011-2012",""))))))))))))))))))))))))))))))))</f>
        <v/>
      </c>
      <c r="I24" s="91" t="str">
        <f>IF(H24="","",VLOOKUP(H24,'District T'!$A$10:$X$25,16,FALSE))</f>
        <v/>
      </c>
    </row>
    <row r="25" spans="1:9" x14ac:dyDescent="0.3">
      <c r="A25" s="30">
        <f>'District U'!$B$3</f>
        <v>0</v>
      </c>
      <c r="B25" s="90" t="str">
        <f>IF('SELPA Summary by Fiscal Year'!JW25="Pass","2026-2027",IF('SELPA Summary by Fiscal Year'!JW25="Pass With Exemption(s)","2026-2027",IF('SELPA Summary by Fiscal Year'!JD25="Pass","2025-2026",IF('SELPA Summary by Fiscal Year'!JD25="Pass With Exemption(s)","2025-2026",IF('SELPA Summary by Fiscal Year'!IK25="Pass","2024-2025",IF('SELPA Summary by Fiscal Year'!IK25="Pass With Exemption(s)","2024-2025",IF('SELPA Summary by Fiscal Year'!HR25="Pass","2023-2024",IF('SELPA Summary by Fiscal Year'!HR25="Pass With Exemption(s)","2023-2024",IF('SELPA Summary by Fiscal Year'!GY25="Pass","2022-2023",IF('SELPA Summary by Fiscal Year'!GY25="Pass With Exemption(s)","2022-2023",IF('SELPA Summary by Fiscal Year'!GF25="Pass","2021-2022",IF('SELPA Summary by Fiscal Year'!GF25="Pass With Exemption(s)","2021-2022",IF('SELPA Summary by Fiscal Year'!FM25="Pass","2020-2021",IF('SELPA Summary by Fiscal Year'!FM25="Pass With Exemption(s)","2020-2021",IF('SELPA Summary by Fiscal Year'!ET25="Pass","2019-2020",IF('SELPA Summary by Fiscal Year'!ET25="Pass With Exemption(s)","2019-2020",IF('SELPA Summary by Fiscal Year'!EA25="Pass","2018-2019",IF('SELPA Summary by Fiscal Year'!EA25="Pass With Exemption(s)","2018-2019",IF('SELPA Summary by Fiscal Year'!DH25="Pass","2017-2018",IF('SELPA Summary by Fiscal Year'!DH25="Pass With Exemption(s)","2017-2018",IF('SELPA Summary by Fiscal Year'!CO25="Pass","2016-2017",IF('SELPA Summary by Fiscal Year'!CO25="Pass With Exemption(s)","2016-2017",IF('SELPA Summary by Fiscal Year'!BV25="Pass","2015-2016",IF('SELPA Summary by Fiscal Year'!BV25="Pass With Exemption(s)","2015-2016",IF('SELPA Summary by Fiscal Year'!BC25="Pass","2014-2015",IF('SELPA Summary by Fiscal Year'!BC25="Pass With Exemption(s)","2014-2015",IF('SELPA Summary by Fiscal Year'!AJ25="Pass","2013-2014",IF('SELPA Summary by Fiscal Year'!AJ25="Pass With Exemption(s)","2013-2014",IF('SELPA Summary by Fiscal Year'!Q25="Pass","2012-2013",IF('SELPA Summary by Fiscal Year'!Q25="Pass With Exemption(s)","2012-2013",IF('SELPA Summary by Fiscal Year'!C25="Pass","2011-2012",IF('SELPA Summary by Fiscal Year'!C25="Pass With Exemption(s)","2011-2012",""))))))))))))))))))))))))))))))))</f>
        <v/>
      </c>
      <c r="C25" s="91" t="str">
        <f>IF(B25="","",VLOOKUP(B25,'District U'!$A$10:$X$25,4,FALSE)-VLOOKUP(B25,'District U'!$A$10:$X$25,24,FALSE))</f>
        <v/>
      </c>
      <c r="D25" s="90" t="str">
        <f>IF('SELPA Summary by Fiscal Year'!KA25="Pass","2026-2027",IF('SELPA Summary by Fiscal Year'!KA25="Pass With Exemption(s)","2026-2027",IF('SELPA Summary by Fiscal Year'!JH25="Pass","2025-2026",IF('SELPA Summary by Fiscal Year'!JH25="Pass With Exemption(s)","2025-2026",IF('SELPA Summary by Fiscal Year'!IO25="Pass","2024-2025",IF('SELPA Summary by Fiscal Year'!IO25="Pass With Exemption(s)","2024-2025",IF('SELPA Summary by Fiscal Year'!HV25="Pass","2023-2024",IF('SELPA Summary by Fiscal Year'!HV25="Pass With Exemption(s)","2023-2024",IF('SELPA Summary by Fiscal Year'!HC25="Pass","2022-2023",IF('SELPA Summary by Fiscal Year'!HC25="Pass With Exemption(s)","2022-2023",IF('SELPA Summary by Fiscal Year'!GJ25="Pass","2021-2022",IF('SELPA Summary by Fiscal Year'!GJ25="Pass With Exemption(s)","2021-2022",IF('SELPA Summary by Fiscal Year'!FQ25="Pass","2020-2021",IF('SELPA Summary by Fiscal Year'!FQ25="Pass With Exemption(s)","2020-2021",IF('SELPA Summary by Fiscal Year'!EX25="Pass","2019-2020",IF('SELPA Summary by Fiscal Year'!EX25="Pass With Exemption(s)","2019-2020",IF('SELPA Summary by Fiscal Year'!EE25="Pass","2018-2019",IF('SELPA Summary by Fiscal Year'!EE25="Pass With Exemption(s)","2018-2019",IF('SELPA Summary by Fiscal Year'!DL25="Pass","2017-2018",IF('SELPA Summary by Fiscal Year'!DL25="Pass With Exemption(s)","2017-2018",IF('SELPA Summary by Fiscal Year'!CS25="Pass","2016-2017",IF('SELPA Summary by Fiscal Year'!CS25="Pass With Exemption(s)","2016-2017",IF('SELPA Summary by Fiscal Year'!BZ25="Pass","2015-2016",IF('SELPA Summary by Fiscal Year'!BZ25="Pass With Exemption(s)","2016-2017",IF('SELPA Summary by Fiscal Year'!BG25="Pass","2014-2015",IF('SELPA Summary by Fiscal Year'!BG25="Pass With Exemption(s)","2014-2015",IF('SELPA Summary by Fiscal Year'!AN25="Pass","2013-2014",IF('SELPA Summary by Fiscal Year'!AN25="Pass With Exemption(s)","2013-2014",IF('SELPA Summary by Fiscal Year'!U25="Pass","2012-2013",IF('SELPA Summary by Fiscal Year'!U25="Pass With Exemption(s)","2012-2013",IF('SELPA Summary by Fiscal Year'!E25="Pass","2011-2012",IF('SELPA Summary by Fiscal Year'!E25="Pass With Exemption(s)","2011-2012",""))))))))))))))))))))))))))))))))</f>
        <v/>
      </c>
      <c r="E25" s="91" t="str">
        <f>IF(D25="","",VLOOKUP(D25,'District U'!$A$10:$X$25,6,FALSE)-(VLOOKUP(D25,'District U'!$A$10:$X$25,24,FALSE)/VLOOKUP(D25,'District U'!$A$10:$X$25,5,FALSE)))</f>
        <v/>
      </c>
      <c r="F25" s="90" t="str">
        <f>IF('SELPA Summary by Fiscal Year'!KE25="Pass","2026-2027",IF('SELPA Summary by Fiscal Year'!KE25="Pass With Exemption(s)","2026-2027",IF('SELPA Summary by Fiscal Year'!JL25="Pass","2025-2026",IF('SELPA Summary by Fiscal Year'!JL25="Pass With Exemption(s)","2025-2026",IF('SELPA Summary by Fiscal Year'!IS25="Pass","2024-2025",IF('SELPA Summary by Fiscal Year'!IS25="Pass With Exemption(s)","2024-2025",IF('SELPA Summary by Fiscal Year'!HZ25="Pass","2023-2024",IF('SELPA Summary by Fiscal Year'!HZ25="Pass With Exemption(s)","2023-2024",IF('SELPA Summary by Fiscal Year'!HG25="Pass","2022-2023",IF('SELPA Summary by Fiscal Year'!HG25="Pass With Exemption(s)","2022-2023",IF('SELPA Summary by Fiscal Year'!GN25="Pass","2021-2022",IF('SELPA Summary by Fiscal Year'!GN25="Pass With Exemption(s)","2021-2022",IF('SELPA Summary by Fiscal Year'!FU25="Pass","2020-2021",IF('SELPA Summary by Fiscal Year'!FU25="Pass With Exemption(s)","2020-2021",IF('SELPA Summary by Fiscal Year'!FB25="Pass","2019-2020",IF('SELPA Summary by Fiscal Year'!FB25="Pass With Exemption(s)","2019-2020",IF('SELPA Summary by Fiscal Year'!EI25="Pass","2018-2019",IF('SELPA Summary by Fiscal Year'!EI25="Pass With Exemption(s)","2018-2019",IF('SELPA Summary by Fiscal Year'!DP25="Pass","2017-2018",IF('SELPA Summary by Fiscal Year'!DP25="Pass With Exemption(s)","2017-2018",IF('SELPA Summary by Fiscal Year'!CW25="Pass","2016-2017",IF('SELPA Summary by Fiscal Year'!CW25="Pass With Exemption(s)","2016-2017",IF('SELPA Summary by Fiscal Year'!CD25="Pass","2015-2016",IF('SELPA Summary by Fiscal Year'!CD25="Pass With Exemption(s)","2015-2016",IF('SELPA Summary by Fiscal Year'!BK25="Pass","2014-2015",IF('SELPA Summary by Fiscal Year'!BK25="Pass With Exemption(s)","2014-2015",IF('SELPA Summary by Fiscal Year'!AR25="Pass","2013-2014",IF('SELPA Summary by Fiscal Year'!AR25="Pass With Exemption(s)","2013-2014",IF('SELPA Summary by Fiscal Year'!Y25="Pass","2012-2013",IF('SELPA Summary by Fiscal Year'!Y25="Pass With Exemption(s)","2012-2013",IF('SELPA Summary by Fiscal Year'!H25="Pass","2011-2012",IF('SELPA Summary by Fiscal Year'!H25="Pass With Exemption(s)","2011-2012",""))))))))))))))))))))))))))))))))</f>
        <v/>
      </c>
      <c r="G25" s="91" t="str">
        <f>IF(F25="","",VLOOKUP(F25,'District U'!$A$10:$X$25,15,FALSE))</f>
        <v/>
      </c>
      <c r="H25" s="90" t="str">
        <f>IF('SELPA Summary by Fiscal Year'!KH25="Pass","2026-2027",IF('SELPA Summary by Fiscal Year'!KH25="Pass With Exemption(s)","2026-2027",IF('SELPA Summary by Fiscal Year'!JO25="Pass","2025-2026",IF('SELPA Summary by Fiscal Year'!JO25="Pass With Exemption(s)","2025-2026",IF('SELPA Summary by Fiscal Year'!IV25="Pass","2024-2025",IF('SELPA Summary by Fiscal Year'!IV25="Pass With Exemption(s)","2024-2025",IF('SELPA Summary by Fiscal Year'!IC25="Pass","2023-2024",IF('SELPA Summary by Fiscal Year'!IC25="Pass With Exemption(s)","2023-2024",IF('SELPA Summary by Fiscal Year'!HJ25="Pass","2022-2023",IF('SELPA Summary by Fiscal Year'!HJ25="Pass With Exemption(s)","2022-2023",IF('SELPA Summary by Fiscal Year'!GQ25="Pass","2021-2022",IF('SELPA Summary by Fiscal Year'!GQ25="Pass With Exemption(s)","2021-2022",IF('SELPA Summary by Fiscal Year'!FX25="Pass","2020-2021",IF('SELPA Summary by Fiscal Year'!FX25="Pass With Exemption(s)","2020-2021",IF('SELPA Summary by Fiscal Year'!FE25="Pass","2019-2020",IF('SELPA Summary by Fiscal Year'!FE25="Pass With Exemption(s)","2019-2020",IF('SELPA Summary by Fiscal Year'!EL25="Pass","2018-2019",IF('SELPA Summary by Fiscal Year'!EL25="Pass With Exemption(s)","2018-2019",IF('SELPA Summary by Fiscal Year'!DS25="Pass","2017-2018",IF('SELPA Summary by Fiscal Year'!DS25="Pass With Exemption(s)","2017-2018",IF('SELPA Summary by Fiscal Year'!CZ25="Pass","2016-2017",IF('SELPA Summary by Fiscal Year'!CZ25="Pass With Exemption(s)","2016-2017",IF('SELPA Summary by Fiscal Year'!CG25="Pass","2015-2016",IF('SELPA Summary by Fiscal Year'!CG25="Pass With Exemption(s)","2015-2016",IF('SELPA Summary by Fiscal Year'!BN25="Pass","2014-2015",IF('SELPA Summary by Fiscal Year'!BN25="Pass With Exemption(s)","2014-2015",IF('SELPA Summary by Fiscal Year'!AU25="Pass","2013-2014",IF('SELPA Summary by Fiscal Year'!AU25="Pass With Exemption(s)","2013-2014",IF('SELPA Summary by Fiscal Year'!AB25="Pass","2012-2013",IF('SELPA Summary by Fiscal Year'!AB25="Pass With Exemption(s)","2012-2013",IF('SELPA Summary by Fiscal Year'!J25="Pass","2011-2012",IF('SELPA Summary by Fiscal Year'!J25="Pass With Exemption(s)","2011-2012",""))))))))))))))))))))))))))))))))</f>
        <v/>
      </c>
      <c r="I25" s="91" t="str">
        <f>IF(H25="","",VLOOKUP(H25,'District U'!$A$10:$X$25,16,FALSE))</f>
        <v/>
      </c>
    </row>
    <row r="26" spans="1:9" x14ac:dyDescent="0.3">
      <c r="A26" s="30">
        <f>'District V'!$B$3</f>
        <v>0</v>
      </c>
      <c r="B26" s="90" t="str">
        <f>IF('SELPA Summary by Fiscal Year'!JW26="Pass","2026-2027",IF('SELPA Summary by Fiscal Year'!JW26="Pass With Exemption(s)","2026-2027",IF('SELPA Summary by Fiscal Year'!JD26="Pass","2025-2026",IF('SELPA Summary by Fiscal Year'!JD26="Pass With Exemption(s)","2025-2026",IF('SELPA Summary by Fiscal Year'!IK26="Pass","2024-2025",IF('SELPA Summary by Fiscal Year'!IK26="Pass With Exemption(s)","2024-2025",IF('SELPA Summary by Fiscal Year'!HR26="Pass","2023-2024",IF('SELPA Summary by Fiscal Year'!HR26="Pass With Exemption(s)","2023-2024",IF('SELPA Summary by Fiscal Year'!GY26="Pass","2022-2023",IF('SELPA Summary by Fiscal Year'!GY26="Pass With Exemption(s)","2022-2023",IF('SELPA Summary by Fiscal Year'!GF26="Pass","2021-2022",IF('SELPA Summary by Fiscal Year'!GF26="Pass With Exemption(s)","2021-2022",IF('SELPA Summary by Fiscal Year'!FM26="Pass","2020-2021",IF('SELPA Summary by Fiscal Year'!FM26="Pass With Exemption(s)","2020-2021",IF('SELPA Summary by Fiscal Year'!ET26="Pass","2019-2020",IF('SELPA Summary by Fiscal Year'!ET26="Pass With Exemption(s)","2019-2020",IF('SELPA Summary by Fiscal Year'!EA26="Pass","2018-2019",IF('SELPA Summary by Fiscal Year'!EA26="Pass With Exemption(s)","2018-2019",IF('SELPA Summary by Fiscal Year'!DH26="Pass","2017-2018",IF('SELPA Summary by Fiscal Year'!DH26="Pass With Exemption(s)","2017-2018",IF('SELPA Summary by Fiscal Year'!CO26="Pass","2016-2017",IF('SELPA Summary by Fiscal Year'!CO26="Pass With Exemption(s)","2016-2017",IF('SELPA Summary by Fiscal Year'!BV26="Pass","2015-2016",IF('SELPA Summary by Fiscal Year'!BV26="Pass With Exemption(s)","2015-2016",IF('SELPA Summary by Fiscal Year'!BC26="Pass","2014-2015",IF('SELPA Summary by Fiscal Year'!BC26="Pass With Exemption(s)","2014-2015",IF('SELPA Summary by Fiscal Year'!AJ26="Pass","2013-2014",IF('SELPA Summary by Fiscal Year'!AJ26="Pass With Exemption(s)","2013-2014",IF('SELPA Summary by Fiscal Year'!Q26="Pass","2012-2013",IF('SELPA Summary by Fiscal Year'!Q26="Pass With Exemption(s)","2012-2013",IF('SELPA Summary by Fiscal Year'!C26="Pass","2011-2012",IF('SELPA Summary by Fiscal Year'!C26="Pass With Exemption(s)","2011-2012",""))))))))))))))))))))))))))))))))</f>
        <v/>
      </c>
      <c r="C26" s="91" t="str">
        <f>IF(B26="","",VLOOKUP(B26,'District V'!$A$10:$X$25,4,FALSE)-VLOOKUP(B26,'District V'!$A$10:$X$25,24,FALSE))</f>
        <v/>
      </c>
      <c r="D26" s="90" t="str">
        <f>IF('SELPA Summary by Fiscal Year'!KA26="Pass","2026-2027",IF('SELPA Summary by Fiscal Year'!KA26="Pass With Exemption(s)","2026-2027",IF('SELPA Summary by Fiscal Year'!JH26="Pass","2025-2026",IF('SELPA Summary by Fiscal Year'!JH26="Pass With Exemption(s)","2025-2026",IF('SELPA Summary by Fiscal Year'!IO26="Pass","2024-2025",IF('SELPA Summary by Fiscal Year'!IO26="Pass With Exemption(s)","2024-2025",IF('SELPA Summary by Fiscal Year'!HV26="Pass","2023-2024",IF('SELPA Summary by Fiscal Year'!HV26="Pass With Exemption(s)","2023-2024",IF('SELPA Summary by Fiscal Year'!HC26="Pass","2022-2023",IF('SELPA Summary by Fiscal Year'!HC26="Pass With Exemption(s)","2022-2023",IF('SELPA Summary by Fiscal Year'!GJ26="Pass","2021-2022",IF('SELPA Summary by Fiscal Year'!GJ26="Pass With Exemption(s)","2021-2022",IF('SELPA Summary by Fiscal Year'!FQ26="Pass","2020-2021",IF('SELPA Summary by Fiscal Year'!FQ26="Pass With Exemption(s)","2020-2021",IF('SELPA Summary by Fiscal Year'!EX26="Pass","2019-2020",IF('SELPA Summary by Fiscal Year'!EX26="Pass With Exemption(s)","2019-2020",IF('SELPA Summary by Fiscal Year'!EE26="Pass","2018-2019",IF('SELPA Summary by Fiscal Year'!EE26="Pass With Exemption(s)","2018-2019",IF('SELPA Summary by Fiscal Year'!DL26="Pass","2017-2018",IF('SELPA Summary by Fiscal Year'!DL26="Pass With Exemption(s)","2017-2018",IF('SELPA Summary by Fiscal Year'!CS26="Pass","2016-2017",IF('SELPA Summary by Fiscal Year'!CS26="Pass With Exemption(s)","2016-2017",IF('SELPA Summary by Fiscal Year'!BZ26="Pass","2015-2016",IF('SELPA Summary by Fiscal Year'!BZ26="Pass With Exemption(s)","2016-2017",IF('SELPA Summary by Fiscal Year'!BG26="Pass","2014-2015",IF('SELPA Summary by Fiscal Year'!BG26="Pass With Exemption(s)","2014-2015",IF('SELPA Summary by Fiscal Year'!AN26="Pass","2013-2014",IF('SELPA Summary by Fiscal Year'!AN26="Pass With Exemption(s)","2013-2014",IF('SELPA Summary by Fiscal Year'!U26="Pass","2012-2013",IF('SELPA Summary by Fiscal Year'!U26="Pass With Exemption(s)","2012-2013",IF('SELPA Summary by Fiscal Year'!E26="Pass","2011-2012",IF('SELPA Summary by Fiscal Year'!E26="Pass With Exemption(s)","2011-2012",""))))))))))))))))))))))))))))))))</f>
        <v/>
      </c>
      <c r="E26" s="91" t="str">
        <f>IF(D26="","",VLOOKUP(D26,'District V'!$A$10:$X$25,6,FALSE)-(VLOOKUP(D26,'District V'!$A$10:$X$25,24,FALSE)/VLOOKUP(D26,'District V'!$A$10:$X$25,5,FALSE)))</f>
        <v/>
      </c>
      <c r="F26" s="90" t="str">
        <f>IF('SELPA Summary by Fiscal Year'!KE26="Pass","2026-2027",IF('SELPA Summary by Fiscal Year'!KE26="Pass With Exemption(s)","2026-2027",IF('SELPA Summary by Fiscal Year'!JL26="Pass","2025-2026",IF('SELPA Summary by Fiscal Year'!JL26="Pass With Exemption(s)","2025-2026",IF('SELPA Summary by Fiscal Year'!IS26="Pass","2024-2025",IF('SELPA Summary by Fiscal Year'!IS26="Pass With Exemption(s)","2024-2025",IF('SELPA Summary by Fiscal Year'!HZ26="Pass","2023-2024",IF('SELPA Summary by Fiscal Year'!HZ26="Pass With Exemption(s)","2023-2024",IF('SELPA Summary by Fiscal Year'!HG26="Pass","2022-2023",IF('SELPA Summary by Fiscal Year'!HG26="Pass With Exemption(s)","2022-2023",IF('SELPA Summary by Fiscal Year'!GN26="Pass","2021-2022",IF('SELPA Summary by Fiscal Year'!GN26="Pass With Exemption(s)","2021-2022",IF('SELPA Summary by Fiscal Year'!FU26="Pass","2020-2021",IF('SELPA Summary by Fiscal Year'!FU26="Pass With Exemption(s)","2020-2021",IF('SELPA Summary by Fiscal Year'!FB26="Pass","2019-2020",IF('SELPA Summary by Fiscal Year'!FB26="Pass With Exemption(s)","2019-2020",IF('SELPA Summary by Fiscal Year'!EI26="Pass","2018-2019",IF('SELPA Summary by Fiscal Year'!EI26="Pass With Exemption(s)","2018-2019",IF('SELPA Summary by Fiscal Year'!DP26="Pass","2017-2018",IF('SELPA Summary by Fiscal Year'!DP26="Pass With Exemption(s)","2017-2018",IF('SELPA Summary by Fiscal Year'!CW26="Pass","2016-2017",IF('SELPA Summary by Fiscal Year'!CW26="Pass With Exemption(s)","2016-2017",IF('SELPA Summary by Fiscal Year'!CD26="Pass","2015-2016",IF('SELPA Summary by Fiscal Year'!CD26="Pass With Exemption(s)","2015-2016",IF('SELPA Summary by Fiscal Year'!BK26="Pass","2014-2015",IF('SELPA Summary by Fiscal Year'!BK26="Pass With Exemption(s)","2014-2015",IF('SELPA Summary by Fiscal Year'!AR26="Pass","2013-2014",IF('SELPA Summary by Fiscal Year'!AR26="Pass With Exemption(s)","2013-2014",IF('SELPA Summary by Fiscal Year'!Y26="Pass","2012-2013",IF('SELPA Summary by Fiscal Year'!Y26="Pass With Exemption(s)","2012-2013",IF('SELPA Summary by Fiscal Year'!H26="Pass","2011-2012",IF('SELPA Summary by Fiscal Year'!H26="Pass With Exemption(s)","2011-2012",""))))))))))))))))))))))))))))))))</f>
        <v/>
      </c>
      <c r="G26" s="91" t="str">
        <f>IF(F26="","",VLOOKUP(F26,'District V'!$A$10:$X$25,15,FALSE))</f>
        <v/>
      </c>
      <c r="H26" s="90" t="str">
        <f>IF('SELPA Summary by Fiscal Year'!KH26="Pass","2026-2027",IF('SELPA Summary by Fiscal Year'!KH26="Pass With Exemption(s)","2026-2027",IF('SELPA Summary by Fiscal Year'!JO26="Pass","2025-2026",IF('SELPA Summary by Fiscal Year'!JO26="Pass With Exemption(s)","2025-2026",IF('SELPA Summary by Fiscal Year'!IV26="Pass","2024-2025",IF('SELPA Summary by Fiscal Year'!IV26="Pass With Exemption(s)","2024-2025",IF('SELPA Summary by Fiscal Year'!IC26="Pass","2023-2024",IF('SELPA Summary by Fiscal Year'!IC26="Pass With Exemption(s)","2023-2024",IF('SELPA Summary by Fiscal Year'!HJ26="Pass","2022-2023",IF('SELPA Summary by Fiscal Year'!HJ26="Pass With Exemption(s)","2022-2023",IF('SELPA Summary by Fiscal Year'!GQ26="Pass","2021-2022",IF('SELPA Summary by Fiscal Year'!GQ26="Pass With Exemption(s)","2021-2022",IF('SELPA Summary by Fiscal Year'!FX26="Pass","2020-2021",IF('SELPA Summary by Fiscal Year'!FX26="Pass With Exemption(s)","2020-2021",IF('SELPA Summary by Fiscal Year'!FE26="Pass","2019-2020",IF('SELPA Summary by Fiscal Year'!FE26="Pass With Exemption(s)","2019-2020",IF('SELPA Summary by Fiscal Year'!EL26="Pass","2018-2019",IF('SELPA Summary by Fiscal Year'!EL26="Pass With Exemption(s)","2018-2019",IF('SELPA Summary by Fiscal Year'!DS26="Pass","2017-2018",IF('SELPA Summary by Fiscal Year'!DS26="Pass With Exemption(s)","2017-2018",IF('SELPA Summary by Fiscal Year'!CZ26="Pass","2016-2017",IF('SELPA Summary by Fiscal Year'!CZ26="Pass With Exemption(s)","2016-2017",IF('SELPA Summary by Fiscal Year'!CG26="Pass","2015-2016",IF('SELPA Summary by Fiscal Year'!CG26="Pass With Exemption(s)","2015-2016",IF('SELPA Summary by Fiscal Year'!BN26="Pass","2014-2015",IF('SELPA Summary by Fiscal Year'!BN26="Pass With Exemption(s)","2014-2015",IF('SELPA Summary by Fiscal Year'!AU26="Pass","2013-2014",IF('SELPA Summary by Fiscal Year'!AU26="Pass With Exemption(s)","2013-2014",IF('SELPA Summary by Fiscal Year'!AB26="Pass","2012-2013",IF('SELPA Summary by Fiscal Year'!AB26="Pass With Exemption(s)","2012-2013",IF('SELPA Summary by Fiscal Year'!J26="Pass","2011-2012",IF('SELPA Summary by Fiscal Year'!J26="Pass With Exemption(s)","2011-2012",""))))))))))))))))))))))))))))))))</f>
        <v/>
      </c>
      <c r="I26" s="91" t="str">
        <f>IF(H26="","",VLOOKUP(H26,'District V'!$A$10:$X$25,16,FALSE))</f>
        <v/>
      </c>
    </row>
    <row r="27" spans="1:9" x14ac:dyDescent="0.3">
      <c r="A27" s="30">
        <f>'District W'!$B$3</f>
        <v>0</v>
      </c>
      <c r="B27" s="90" t="str">
        <f>IF('SELPA Summary by Fiscal Year'!JW27="Pass","2026-2027",IF('SELPA Summary by Fiscal Year'!JW27="Pass With Exemption(s)","2026-2027",IF('SELPA Summary by Fiscal Year'!JD27="Pass","2025-2026",IF('SELPA Summary by Fiscal Year'!JD27="Pass With Exemption(s)","2025-2026",IF('SELPA Summary by Fiscal Year'!IK27="Pass","2024-2025",IF('SELPA Summary by Fiscal Year'!IK27="Pass With Exemption(s)","2024-2025",IF('SELPA Summary by Fiscal Year'!HR27="Pass","2023-2024",IF('SELPA Summary by Fiscal Year'!HR27="Pass With Exemption(s)","2023-2024",IF('SELPA Summary by Fiscal Year'!GY27="Pass","2022-2023",IF('SELPA Summary by Fiscal Year'!GY27="Pass With Exemption(s)","2022-2023",IF('SELPA Summary by Fiscal Year'!GF27="Pass","2021-2022",IF('SELPA Summary by Fiscal Year'!GF27="Pass With Exemption(s)","2021-2022",IF('SELPA Summary by Fiscal Year'!FM27="Pass","2020-2021",IF('SELPA Summary by Fiscal Year'!FM27="Pass With Exemption(s)","2020-2021",IF('SELPA Summary by Fiscal Year'!ET27="Pass","2019-2020",IF('SELPA Summary by Fiscal Year'!ET27="Pass With Exemption(s)","2019-2020",IF('SELPA Summary by Fiscal Year'!EA27="Pass","2018-2019",IF('SELPA Summary by Fiscal Year'!EA27="Pass With Exemption(s)","2018-2019",IF('SELPA Summary by Fiscal Year'!DH27="Pass","2017-2018",IF('SELPA Summary by Fiscal Year'!DH27="Pass With Exemption(s)","2017-2018",IF('SELPA Summary by Fiscal Year'!CO27="Pass","2016-2017",IF('SELPA Summary by Fiscal Year'!CO27="Pass With Exemption(s)","2016-2017",IF('SELPA Summary by Fiscal Year'!BV27="Pass","2015-2016",IF('SELPA Summary by Fiscal Year'!BV27="Pass With Exemption(s)","2015-2016",IF('SELPA Summary by Fiscal Year'!BC27="Pass","2014-2015",IF('SELPA Summary by Fiscal Year'!BC27="Pass With Exemption(s)","2014-2015",IF('SELPA Summary by Fiscal Year'!AJ27="Pass","2013-2014",IF('SELPA Summary by Fiscal Year'!AJ27="Pass With Exemption(s)","2013-2014",IF('SELPA Summary by Fiscal Year'!Q27="Pass","2012-2013",IF('SELPA Summary by Fiscal Year'!Q27="Pass With Exemption(s)","2012-2013",IF('SELPA Summary by Fiscal Year'!C27="Pass","2011-2012",IF('SELPA Summary by Fiscal Year'!C27="Pass With Exemption(s)","2011-2012",""))))))))))))))))))))))))))))))))</f>
        <v/>
      </c>
      <c r="C27" s="91" t="str">
        <f>IF(B27="","",VLOOKUP(B27,'District W'!$A$10:$X$25,4,FALSE)-VLOOKUP(B27,'District W'!$A$10:$X$25,24,FALSE))</f>
        <v/>
      </c>
      <c r="D27" s="90" t="str">
        <f>IF('SELPA Summary by Fiscal Year'!KA27="Pass","2026-2027",IF('SELPA Summary by Fiscal Year'!KA27="Pass With Exemption(s)","2026-2027",IF('SELPA Summary by Fiscal Year'!JH27="Pass","2025-2026",IF('SELPA Summary by Fiscal Year'!JH27="Pass With Exemption(s)","2025-2026",IF('SELPA Summary by Fiscal Year'!IO27="Pass","2024-2025",IF('SELPA Summary by Fiscal Year'!IO27="Pass With Exemption(s)","2024-2025",IF('SELPA Summary by Fiscal Year'!HV27="Pass","2023-2024",IF('SELPA Summary by Fiscal Year'!HV27="Pass With Exemption(s)","2023-2024",IF('SELPA Summary by Fiscal Year'!HC27="Pass","2022-2023",IF('SELPA Summary by Fiscal Year'!HC27="Pass With Exemption(s)","2022-2023",IF('SELPA Summary by Fiscal Year'!GJ27="Pass","2021-2022",IF('SELPA Summary by Fiscal Year'!GJ27="Pass With Exemption(s)","2021-2022",IF('SELPA Summary by Fiscal Year'!FQ27="Pass","2020-2021",IF('SELPA Summary by Fiscal Year'!FQ27="Pass With Exemption(s)","2020-2021",IF('SELPA Summary by Fiscal Year'!EX27="Pass","2019-2020",IF('SELPA Summary by Fiscal Year'!EX27="Pass With Exemption(s)","2019-2020",IF('SELPA Summary by Fiscal Year'!EE27="Pass","2018-2019",IF('SELPA Summary by Fiscal Year'!EE27="Pass With Exemption(s)","2018-2019",IF('SELPA Summary by Fiscal Year'!DL27="Pass","2017-2018",IF('SELPA Summary by Fiscal Year'!DL27="Pass With Exemption(s)","2017-2018",IF('SELPA Summary by Fiscal Year'!CS27="Pass","2016-2017",IF('SELPA Summary by Fiscal Year'!CS27="Pass With Exemption(s)","2016-2017",IF('SELPA Summary by Fiscal Year'!BZ27="Pass","2015-2016",IF('SELPA Summary by Fiscal Year'!BZ27="Pass With Exemption(s)","2016-2017",IF('SELPA Summary by Fiscal Year'!BG27="Pass","2014-2015",IF('SELPA Summary by Fiscal Year'!BG27="Pass With Exemption(s)","2014-2015",IF('SELPA Summary by Fiscal Year'!AN27="Pass","2013-2014",IF('SELPA Summary by Fiscal Year'!AN27="Pass With Exemption(s)","2013-2014",IF('SELPA Summary by Fiscal Year'!U27="Pass","2012-2013",IF('SELPA Summary by Fiscal Year'!U27="Pass With Exemption(s)","2012-2013",IF('SELPA Summary by Fiscal Year'!E27="Pass","2011-2012",IF('SELPA Summary by Fiscal Year'!E27="Pass With Exemption(s)","2011-2012",""))))))))))))))))))))))))))))))))</f>
        <v/>
      </c>
      <c r="E27" s="91" t="str">
        <f>IF(D27="","",VLOOKUP(D27,'District W'!$A$10:$X$25,6,FALSE)-(VLOOKUP(D27,'District W'!$A$10:$X$25,24,FALSE)/VLOOKUP(D27,'District W'!$A$10:$X$25,5,FALSE)))</f>
        <v/>
      </c>
      <c r="F27" s="90" t="str">
        <f>IF('SELPA Summary by Fiscal Year'!KE27="Pass","2026-2027",IF('SELPA Summary by Fiscal Year'!KE27="Pass With Exemption(s)","2026-2027",IF('SELPA Summary by Fiscal Year'!JL27="Pass","2025-2026",IF('SELPA Summary by Fiscal Year'!JL27="Pass With Exemption(s)","2025-2026",IF('SELPA Summary by Fiscal Year'!IS27="Pass","2024-2025",IF('SELPA Summary by Fiscal Year'!IS27="Pass With Exemption(s)","2024-2025",IF('SELPA Summary by Fiscal Year'!HZ27="Pass","2023-2024",IF('SELPA Summary by Fiscal Year'!HZ27="Pass With Exemption(s)","2023-2024",IF('SELPA Summary by Fiscal Year'!HG27="Pass","2022-2023",IF('SELPA Summary by Fiscal Year'!HG27="Pass With Exemption(s)","2022-2023",IF('SELPA Summary by Fiscal Year'!GN27="Pass","2021-2022",IF('SELPA Summary by Fiscal Year'!GN27="Pass With Exemption(s)","2021-2022",IF('SELPA Summary by Fiscal Year'!FU27="Pass","2020-2021",IF('SELPA Summary by Fiscal Year'!FU27="Pass With Exemption(s)","2020-2021",IF('SELPA Summary by Fiscal Year'!FB27="Pass","2019-2020",IF('SELPA Summary by Fiscal Year'!FB27="Pass With Exemption(s)","2019-2020",IF('SELPA Summary by Fiscal Year'!EI27="Pass","2018-2019",IF('SELPA Summary by Fiscal Year'!EI27="Pass With Exemption(s)","2018-2019",IF('SELPA Summary by Fiscal Year'!DP27="Pass","2017-2018",IF('SELPA Summary by Fiscal Year'!DP27="Pass With Exemption(s)","2017-2018",IF('SELPA Summary by Fiscal Year'!CW27="Pass","2016-2017",IF('SELPA Summary by Fiscal Year'!CW27="Pass With Exemption(s)","2016-2017",IF('SELPA Summary by Fiscal Year'!CD27="Pass","2015-2016",IF('SELPA Summary by Fiscal Year'!CD27="Pass With Exemption(s)","2015-2016",IF('SELPA Summary by Fiscal Year'!BK27="Pass","2014-2015",IF('SELPA Summary by Fiscal Year'!BK27="Pass With Exemption(s)","2014-2015",IF('SELPA Summary by Fiscal Year'!AR27="Pass","2013-2014",IF('SELPA Summary by Fiscal Year'!AR27="Pass With Exemption(s)","2013-2014",IF('SELPA Summary by Fiscal Year'!Y27="Pass","2012-2013",IF('SELPA Summary by Fiscal Year'!Y27="Pass With Exemption(s)","2012-2013",IF('SELPA Summary by Fiscal Year'!H27="Pass","2011-2012",IF('SELPA Summary by Fiscal Year'!H27="Pass With Exemption(s)","2011-2012",""))))))))))))))))))))))))))))))))</f>
        <v/>
      </c>
      <c r="G27" s="91" t="str">
        <f>IF(F27="","",VLOOKUP(F27,'District W'!$A$10:$X$25,15,FALSE))</f>
        <v/>
      </c>
      <c r="H27" s="90" t="str">
        <f>IF('SELPA Summary by Fiscal Year'!KH27="Pass","2026-2027",IF('SELPA Summary by Fiscal Year'!KH27="Pass With Exemption(s)","2026-2027",IF('SELPA Summary by Fiscal Year'!JO27="Pass","2025-2026",IF('SELPA Summary by Fiscal Year'!JO27="Pass With Exemption(s)","2025-2026",IF('SELPA Summary by Fiscal Year'!IV27="Pass","2024-2025",IF('SELPA Summary by Fiscal Year'!IV27="Pass With Exemption(s)","2024-2025",IF('SELPA Summary by Fiscal Year'!IC27="Pass","2023-2024",IF('SELPA Summary by Fiscal Year'!IC27="Pass With Exemption(s)","2023-2024",IF('SELPA Summary by Fiscal Year'!HJ27="Pass","2022-2023",IF('SELPA Summary by Fiscal Year'!HJ27="Pass With Exemption(s)","2022-2023",IF('SELPA Summary by Fiscal Year'!GQ27="Pass","2021-2022",IF('SELPA Summary by Fiscal Year'!GQ27="Pass With Exemption(s)","2021-2022",IF('SELPA Summary by Fiscal Year'!FX27="Pass","2020-2021",IF('SELPA Summary by Fiscal Year'!FX27="Pass With Exemption(s)","2020-2021",IF('SELPA Summary by Fiscal Year'!FE27="Pass","2019-2020",IF('SELPA Summary by Fiscal Year'!FE27="Pass With Exemption(s)","2019-2020",IF('SELPA Summary by Fiscal Year'!EL27="Pass","2018-2019",IF('SELPA Summary by Fiscal Year'!EL27="Pass With Exemption(s)","2018-2019",IF('SELPA Summary by Fiscal Year'!DS27="Pass","2017-2018",IF('SELPA Summary by Fiscal Year'!DS27="Pass With Exemption(s)","2017-2018",IF('SELPA Summary by Fiscal Year'!CZ27="Pass","2016-2017",IF('SELPA Summary by Fiscal Year'!CZ27="Pass With Exemption(s)","2016-2017",IF('SELPA Summary by Fiscal Year'!CG27="Pass","2015-2016",IF('SELPA Summary by Fiscal Year'!CG27="Pass With Exemption(s)","2015-2016",IF('SELPA Summary by Fiscal Year'!BN27="Pass","2014-2015",IF('SELPA Summary by Fiscal Year'!BN27="Pass With Exemption(s)","2014-2015",IF('SELPA Summary by Fiscal Year'!AU27="Pass","2013-2014",IF('SELPA Summary by Fiscal Year'!AU27="Pass With Exemption(s)","2013-2014",IF('SELPA Summary by Fiscal Year'!AB27="Pass","2012-2013",IF('SELPA Summary by Fiscal Year'!AB27="Pass With Exemption(s)","2012-2013",IF('SELPA Summary by Fiscal Year'!J27="Pass","2011-2012",IF('SELPA Summary by Fiscal Year'!J27="Pass With Exemption(s)","2011-2012",""))))))))))))))))))))))))))))))))</f>
        <v/>
      </c>
      <c r="I27" s="91" t="str">
        <f>IF(H27="","",VLOOKUP(H27,'District W'!$A$10:$X$25,16,FALSE))</f>
        <v/>
      </c>
    </row>
    <row r="28" spans="1:9" x14ac:dyDescent="0.3">
      <c r="A28" s="30">
        <f>'District X'!$B$3</f>
        <v>0</v>
      </c>
      <c r="B28" s="90" t="str">
        <f>IF('SELPA Summary by Fiscal Year'!JW28="Pass","2026-2027",IF('SELPA Summary by Fiscal Year'!JW28="Pass With Exemption(s)","2026-2027",IF('SELPA Summary by Fiscal Year'!JD28="Pass","2025-2026",IF('SELPA Summary by Fiscal Year'!JD28="Pass With Exemption(s)","2025-2026",IF('SELPA Summary by Fiscal Year'!IK28="Pass","2024-2025",IF('SELPA Summary by Fiscal Year'!IK28="Pass With Exemption(s)","2024-2025",IF('SELPA Summary by Fiscal Year'!HR28="Pass","2023-2024",IF('SELPA Summary by Fiscal Year'!HR28="Pass With Exemption(s)","2023-2024",IF('SELPA Summary by Fiscal Year'!GY28="Pass","2022-2023",IF('SELPA Summary by Fiscal Year'!GY28="Pass With Exemption(s)","2022-2023",IF('SELPA Summary by Fiscal Year'!GF28="Pass","2021-2022",IF('SELPA Summary by Fiscal Year'!GF28="Pass With Exemption(s)","2021-2022",IF('SELPA Summary by Fiscal Year'!FM28="Pass","2020-2021",IF('SELPA Summary by Fiscal Year'!FM28="Pass With Exemption(s)","2020-2021",IF('SELPA Summary by Fiscal Year'!ET28="Pass","2019-2020",IF('SELPA Summary by Fiscal Year'!ET28="Pass With Exemption(s)","2019-2020",IF('SELPA Summary by Fiscal Year'!EA28="Pass","2018-2019",IF('SELPA Summary by Fiscal Year'!EA28="Pass With Exemption(s)","2018-2019",IF('SELPA Summary by Fiscal Year'!DH28="Pass","2017-2018",IF('SELPA Summary by Fiscal Year'!DH28="Pass With Exemption(s)","2017-2018",IF('SELPA Summary by Fiscal Year'!CO28="Pass","2016-2017",IF('SELPA Summary by Fiscal Year'!CO28="Pass With Exemption(s)","2016-2017",IF('SELPA Summary by Fiscal Year'!BV28="Pass","2015-2016",IF('SELPA Summary by Fiscal Year'!BV28="Pass With Exemption(s)","2015-2016",IF('SELPA Summary by Fiscal Year'!BC28="Pass","2014-2015",IF('SELPA Summary by Fiscal Year'!BC28="Pass With Exemption(s)","2014-2015",IF('SELPA Summary by Fiscal Year'!AJ28="Pass","2013-2014",IF('SELPA Summary by Fiscal Year'!AJ28="Pass With Exemption(s)","2013-2014",IF('SELPA Summary by Fiscal Year'!Q28="Pass","2012-2013",IF('SELPA Summary by Fiscal Year'!Q28="Pass With Exemption(s)","2012-2013",IF('SELPA Summary by Fiscal Year'!C28="Pass","2011-2012",IF('SELPA Summary by Fiscal Year'!C28="Pass With Exemption(s)","2011-2012",""))))))))))))))))))))))))))))))))</f>
        <v/>
      </c>
      <c r="C28" s="91" t="str">
        <f>IF(B28="","",VLOOKUP(B28,'District X'!$A$10:$X$25,4,FALSE)-VLOOKUP(B28,'District X'!$A$10:$X$25,24,FALSE))</f>
        <v/>
      </c>
      <c r="D28" s="90" t="str">
        <f>IF('SELPA Summary by Fiscal Year'!KA28="Pass","2026-2027",IF('SELPA Summary by Fiscal Year'!KA28="Pass With Exemption(s)","2026-2027",IF('SELPA Summary by Fiscal Year'!JH28="Pass","2025-2026",IF('SELPA Summary by Fiscal Year'!JH28="Pass With Exemption(s)","2025-2026",IF('SELPA Summary by Fiscal Year'!IO28="Pass","2024-2025",IF('SELPA Summary by Fiscal Year'!IO28="Pass With Exemption(s)","2024-2025",IF('SELPA Summary by Fiscal Year'!HV28="Pass","2023-2024",IF('SELPA Summary by Fiscal Year'!HV28="Pass With Exemption(s)","2023-2024",IF('SELPA Summary by Fiscal Year'!HC28="Pass","2022-2023",IF('SELPA Summary by Fiscal Year'!HC28="Pass With Exemption(s)","2022-2023",IF('SELPA Summary by Fiscal Year'!GJ28="Pass","2021-2022",IF('SELPA Summary by Fiscal Year'!GJ28="Pass With Exemption(s)","2021-2022",IF('SELPA Summary by Fiscal Year'!FQ28="Pass","2020-2021",IF('SELPA Summary by Fiscal Year'!FQ28="Pass With Exemption(s)","2020-2021",IF('SELPA Summary by Fiscal Year'!EX28="Pass","2019-2020",IF('SELPA Summary by Fiscal Year'!EX28="Pass With Exemption(s)","2019-2020",IF('SELPA Summary by Fiscal Year'!EE28="Pass","2018-2019",IF('SELPA Summary by Fiscal Year'!EE28="Pass With Exemption(s)","2018-2019",IF('SELPA Summary by Fiscal Year'!DL28="Pass","2017-2018",IF('SELPA Summary by Fiscal Year'!DL28="Pass With Exemption(s)","2017-2018",IF('SELPA Summary by Fiscal Year'!CS28="Pass","2016-2017",IF('SELPA Summary by Fiscal Year'!CS28="Pass With Exemption(s)","2016-2017",IF('SELPA Summary by Fiscal Year'!BZ28="Pass","2015-2016",IF('SELPA Summary by Fiscal Year'!BZ28="Pass With Exemption(s)","2016-2017",IF('SELPA Summary by Fiscal Year'!BG28="Pass","2014-2015",IF('SELPA Summary by Fiscal Year'!BG28="Pass With Exemption(s)","2014-2015",IF('SELPA Summary by Fiscal Year'!AN28="Pass","2013-2014",IF('SELPA Summary by Fiscal Year'!AN28="Pass With Exemption(s)","2013-2014",IF('SELPA Summary by Fiscal Year'!U28="Pass","2012-2013",IF('SELPA Summary by Fiscal Year'!U28="Pass With Exemption(s)","2012-2013",IF('SELPA Summary by Fiscal Year'!E28="Pass","2011-2012",IF('SELPA Summary by Fiscal Year'!E28="Pass With Exemption(s)","2011-2012",""))))))))))))))))))))))))))))))))</f>
        <v/>
      </c>
      <c r="E28" s="91" t="str">
        <f>IF(D28="","",VLOOKUP(D28,'District X'!$A$10:$X$25,6,FALSE)-(VLOOKUP(D28,'District X'!$A$10:$X$25,24,FALSE)/VLOOKUP(D28,'District X'!$A$10:$X$25,5,FALSE)))</f>
        <v/>
      </c>
      <c r="F28" s="90" t="str">
        <f>IF('SELPA Summary by Fiscal Year'!KE28="Pass","2026-2027",IF('SELPA Summary by Fiscal Year'!KE28="Pass With Exemption(s)","2026-2027",IF('SELPA Summary by Fiscal Year'!JL28="Pass","2025-2026",IF('SELPA Summary by Fiscal Year'!JL28="Pass With Exemption(s)","2025-2026",IF('SELPA Summary by Fiscal Year'!IS28="Pass","2024-2025",IF('SELPA Summary by Fiscal Year'!IS28="Pass With Exemption(s)","2024-2025",IF('SELPA Summary by Fiscal Year'!HZ28="Pass","2023-2024",IF('SELPA Summary by Fiscal Year'!HZ28="Pass With Exemption(s)","2023-2024",IF('SELPA Summary by Fiscal Year'!HG28="Pass","2022-2023",IF('SELPA Summary by Fiscal Year'!HG28="Pass With Exemption(s)","2022-2023",IF('SELPA Summary by Fiscal Year'!GN28="Pass","2021-2022",IF('SELPA Summary by Fiscal Year'!GN28="Pass With Exemption(s)","2021-2022",IF('SELPA Summary by Fiscal Year'!FU28="Pass","2020-2021",IF('SELPA Summary by Fiscal Year'!FU28="Pass With Exemption(s)","2020-2021",IF('SELPA Summary by Fiscal Year'!FB28="Pass","2019-2020",IF('SELPA Summary by Fiscal Year'!FB28="Pass With Exemption(s)","2019-2020",IF('SELPA Summary by Fiscal Year'!EI28="Pass","2018-2019",IF('SELPA Summary by Fiscal Year'!EI28="Pass With Exemption(s)","2018-2019",IF('SELPA Summary by Fiscal Year'!DP28="Pass","2017-2018",IF('SELPA Summary by Fiscal Year'!DP28="Pass With Exemption(s)","2017-2018",IF('SELPA Summary by Fiscal Year'!CW28="Pass","2016-2017",IF('SELPA Summary by Fiscal Year'!CW28="Pass With Exemption(s)","2016-2017",IF('SELPA Summary by Fiscal Year'!CD28="Pass","2015-2016",IF('SELPA Summary by Fiscal Year'!CD28="Pass With Exemption(s)","2015-2016",IF('SELPA Summary by Fiscal Year'!BK28="Pass","2014-2015",IF('SELPA Summary by Fiscal Year'!BK28="Pass With Exemption(s)","2014-2015",IF('SELPA Summary by Fiscal Year'!AR28="Pass","2013-2014",IF('SELPA Summary by Fiscal Year'!AR28="Pass With Exemption(s)","2013-2014",IF('SELPA Summary by Fiscal Year'!Y28="Pass","2012-2013",IF('SELPA Summary by Fiscal Year'!Y28="Pass With Exemption(s)","2012-2013",IF('SELPA Summary by Fiscal Year'!H28="Pass","2011-2012",IF('SELPA Summary by Fiscal Year'!H28="Pass With Exemption(s)","2011-2012",""))))))))))))))))))))))))))))))))</f>
        <v/>
      </c>
      <c r="G28" s="91" t="str">
        <f>IF(F28="","",VLOOKUP(F28,'District X'!$A$10:$X$25,15,FALSE))</f>
        <v/>
      </c>
      <c r="H28" s="90" t="str">
        <f>IF('SELPA Summary by Fiscal Year'!KH28="Pass","2026-2027",IF('SELPA Summary by Fiscal Year'!KH28="Pass With Exemption(s)","2026-2027",IF('SELPA Summary by Fiscal Year'!JO28="Pass","2025-2026",IF('SELPA Summary by Fiscal Year'!JO28="Pass With Exemption(s)","2025-2026",IF('SELPA Summary by Fiscal Year'!IV28="Pass","2024-2025",IF('SELPA Summary by Fiscal Year'!IV28="Pass With Exemption(s)","2024-2025",IF('SELPA Summary by Fiscal Year'!IC28="Pass","2023-2024",IF('SELPA Summary by Fiscal Year'!IC28="Pass With Exemption(s)","2023-2024",IF('SELPA Summary by Fiscal Year'!HJ28="Pass","2022-2023",IF('SELPA Summary by Fiscal Year'!HJ28="Pass With Exemption(s)","2022-2023",IF('SELPA Summary by Fiscal Year'!GQ28="Pass","2021-2022",IF('SELPA Summary by Fiscal Year'!GQ28="Pass With Exemption(s)","2021-2022",IF('SELPA Summary by Fiscal Year'!FX28="Pass","2020-2021",IF('SELPA Summary by Fiscal Year'!FX28="Pass With Exemption(s)","2020-2021",IF('SELPA Summary by Fiscal Year'!FE28="Pass","2019-2020",IF('SELPA Summary by Fiscal Year'!FE28="Pass With Exemption(s)","2019-2020",IF('SELPA Summary by Fiscal Year'!EL28="Pass","2018-2019",IF('SELPA Summary by Fiscal Year'!EL28="Pass With Exemption(s)","2018-2019",IF('SELPA Summary by Fiscal Year'!DS28="Pass","2017-2018",IF('SELPA Summary by Fiscal Year'!DS28="Pass With Exemption(s)","2017-2018",IF('SELPA Summary by Fiscal Year'!CZ28="Pass","2016-2017",IF('SELPA Summary by Fiscal Year'!CZ28="Pass With Exemption(s)","2016-2017",IF('SELPA Summary by Fiscal Year'!CG28="Pass","2015-2016",IF('SELPA Summary by Fiscal Year'!CG28="Pass With Exemption(s)","2015-2016",IF('SELPA Summary by Fiscal Year'!BN28="Pass","2014-2015",IF('SELPA Summary by Fiscal Year'!BN28="Pass With Exemption(s)","2014-2015",IF('SELPA Summary by Fiscal Year'!AU28="Pass","2013-2014",IF('SELPA Summary by Fiscal Year'!AU28="Pass With Exemption(s)","2013-2014",IF('SELPA Summary by Fiscal Year'!AB28="Pass","2012-2013",IF('SELPA Summary by Fiscal Year'!AB28="Pass With Exemption(s)","2012-2013",IF('SELPA Summary by Fiscal Year'!J28="Pass","2011-2012",IF('SELPA Summary by Fiscal Year'!J28="Pass With Exemption(s)","2011-2012",""))))))))))))))))))))))))))))))))</f>
        <v/>
      </c>
      <c r="I28" s="91" t="str">
        <f>IF(H28="","",VLOOKUP(H28,'District X'!$A$10:$X$25,16,FALSE))</f>
        <v/>
      </c>
    </row>
    <row r="29" spans="1:9" x14ac:dyDescent="0.3">
      <c r="A29" s="30">
        <f>'District Y'!$B$3</f>
        <v>0</v>
      </c>
      <c r="B29" s="90" t="str">
        <f>IF('SELPA Summary by Fiscal Year'!JW29="Pass","2026-2027",IF('SELPA Summary by Fiscal Year'!JW29="Pass With Exemption(s)","2026-2027",IF('SELPA Summary by Fiscal Year'!JD29="Pass","2025-2026",IF('SELPA Summary by Fiscal Year'!JD29="Pass With Exemption(s)","2025-2026",IF('SELPA Summary by Fiscal Year'!IK29="Pass","2024-2025",IF('SELPA Summary by Fiscal Year'!IK29="Pass With Exemption(s)","2024-2025",IF('SELPA Summary by Fiscal Year'!HR29="Pass","2023-2024",IF('SELPA Summary by Fiscal Year'!HR29="Pass With Exemption(s)","2023-2024",IF('SELPA Summary by Fiscal Year'!GY29="Pass","2022-2023",IF('SELPA Summary by Fiscal Year'!GY29="Pass With Exemption(s)","2022-2023",IF('SELPA Summary by Fiscal Year'!GF29="Pass","2021-2022",IF('SELPA Summary by Fiscal Year'!GF29="Pass With Exemption(s)","2021-2022",IF('SELPA Summary by Fiscal Year'!FM29="Pass","2020-2021",IF('SELPA Summary by Fiscal Year'!FM29="Pass With Exemption(s)","2020-2021",IF('SELPA Summary by Fiscal Year'!ET29="Pass","2019-2020",IF('SELPA Summary by Fiscal Year'!ET29="Pass With Exemption(s)","2019-2020",IF('SELPA Summary by Fiscal Year'!EA29="Pass","2018-2019",IF('SELPA Summary by Fiscal Year'!EA29="Pass With Exemption(s)","2018-2019",IF('SELPA Summary by Fiscal Year'!DH29="Pass","2017-2018",IF('SELPA Summary by Fiscal Year'!DH29="Pass With Exemption(s)","2017-2018",IF('SELPA Summary by Fiscal Year'!CO29="Pass","2016-2017",IF('SELPA Summary by Fiscal Year'!CO29="Pass With Exemption(s)","2016-2017",IF('SELPA Summary by Fiscal Year'!BV29="Pass","2015-2016",IF('SELPA Summary by Fiscal Year'!BV29="Pass With Exemption(s)","2015-2016",IF('SELPA Summary by Fiscal Year'!BC29="Pass","2014-2015",IF('SELPA Summary by Fiscal Year'!BC29="Pass With Exemption(s)","2014-2015",IF('SELPA Summary by Fiscal Year'!AJ29="Pass","2013-2014",IF('SELPA Summary by Fiscal Year'!AJ29="Pass With Exemption(s)","2013-2014",IF('SELPA Summary by Fiscal Year'!Q29="Pass","2012-2013",IF('SELPA Summary by Fiscal Year'!Q29="Pass With Exemption(s)","2012-2013",IF('SELPA Summary by Fiscal Year'!C29="Pass","2011-2012",IF('SELPA Summary by Fiscal Year'!C29="Pass With Exemption(s)","2011-2012",""))))))))))))))))))))))))))))))))</f>
        <v/>
      </c>
      <c r="C29" s="91" t="str">
        <f>IF(B29="","",VLOOKUP(B29,'District Y'!$A$10:$X$25,4,FALSE)-VLOOKUP(B29,'District Y'!$A$10:$X$25,24,FALSE))</f>
        <v/>
      </c>
      <c r="D29" s="90" t="str">
        <f>IF('SELPA Summary by Fiscal Year'!KA29="Pass","2026-2027",IF('SELPA Summary by Fiscal Year'!KA29="Pass With Exemption(s)","2026-2027",IF('SELPA Summary by Fiscal Year'!JH29="Pass","2025-2026",IF('SELPA Summary by Fiscal Year'!JH29="Pass With Exemption(s)","2025-2026",IF('SELPA Summary by Fiscal Year'!IO29="Pass","2024-2025",IF('SELPA Summary by Fiscal Year'!IO29="Pass With Exemption(s)","2024-2025",IF('SELPA Summary by Fiscal Year'!HV29="Pass","2023-2024",IF('SELPA Summary by Fiscal Year'!HV29="Pass With Exemption(s)","2023-2024",IF('SELPA Summary by Fiscal Year'!HC29="Pass","2022-2023",IF('SELPA Summary by Fiscal Year'!HC29="Pass With Exemption(s)","2022-2023",IF('SELPA Summary by Fiscal Year'!GJ29="Pass","2021-2022",IF('SELPA Summary by Fiscal Year'!GJ29="Pass With Exemption(s)","2021-2022",IF('SELPA Summary by Fiscal Year'!FQ29="Pass","2020-2021",IF('SELPA Summary by Fiscal Year'!FQ29="Pass With Exemption(s)","2020-2021",IF('SELPA Summary by Fiscal Year'!EX29="Pass","2019-2020",IF('SELPA Summary by Fiscal Year'!EX29="Pass With Exemption(s)","2019-2020",IF('SELPA Summary by Fiscal Year'!EE29="Pass","2018-2019",IF('SELPA Summary by Fiscal Year'!EE29="Pass With Exemption(s)","2018-2019",IF('SELPA Summary by Fiscal Year'!DL29="Pass","2017-2018",IF('SELPA Summary by Fiscal Year'!DL29="Pass With Exemption(s)","2017-2018",IF('SELPA Summary by Fiscal Year'!CS29="Pass","2016-2017",IF('SELPA Summary by Fiscal Year'!CS29="Pass With Exemption(s)","2016-2017",IF('SELPA Summary by Fiscal Year'!BZ29="Pass","2015-2016",IF('SELPA Summary by Fiscal Year'!BZ29="Pass With Exemption(s)","2016-2017",IF('SELPA Summary by Fiscal Year'!BG29="Pass","2014-2015",IF('SELPA Summary by Fiscal Year'!BG29="Pass With Exemption(s)","2014-2015",IF('SELPA Summary by Fiscal Year'!AN29="Pass","2013-2014",IF('SELPA Summary by Fiscal Year'!AN29="Pass With Exemption(s)","2013-2014",IF('SELPA Summary by Fiscal Year'!U29="Pass","2012-2013",IF('SELPA Summary by Fiscal Year'!U29="Pass With Exemption(s)","2012-2013",IF('SELPA Summary by Fiscal Year'!E29="Pass","2011-2012",IF('SELPA Summary by Fiscal Year'!E29="Pass With Exemption(s)","2011-2012",""))))))))))))))))))))))))))))))))</f>
        <v/>
      </c>
      <c r="E29" s="91" t="str">
        <f>IF(D29="","",VLOOKUP(D29,'District Y'!$A$10:$X$25,6,FALSE)-(VLOOKUP(D29,'District Y'!$A$10:$X$25,24,FALSE)/VLOOKUP(D29,'District Y'!$A$10:$X$25,5,FALSE)))</f>
        <v/>
      </c>
      <c r="F29" s="90" t="str">
        <f>IF('SELPA Summary by Fiscal Year'!KE29="Pass","2026-2027",IF('SELPA Summary by Fiscal Year'!KE29="Pass With Exemption(s)","2026-2027",IF('SELPA Summary by Fiscal Year'!JL29="Pass","2025-2026",IF('SELPA Summary by Fiscal Year'!JL29="Pass With Exemption(s)","2025-2026",IF('SELPA Summary by Fiscal Year'!IS29="Pass","2024-2025",IF('SELPA Summary by Fiscal Year'!IS29="Pass With Exemption(s)","2024-2025",IF('SELPA Summary by Fiscal Year'!HZ29="Pass","2023-2024",IF('SELPA Summary by Fiscal Year'!HZ29="Pass With Exemption(s)","2023-2024",IF('SELPA Summary by Fiscal Year'!HG29="Pass","2022-2023",IF('SELPA Summary by Fiscal Year'!HG29="Pass With Exemption(s)","2022-2023",IF('SELPA Summary by Fiscal Year'!GN29="Pass","2021-2022",IF('SELPA Summary by Fiscal Year'!GN29="Pass With Exemption(s)","2021-2022",IF('SELPA Summary by Fiscal Year'!FU29="Pass","2020-2021",IF('SELPA Summary by Fiscal Year'!FU29="Pass With Exemption(s)","2020-2021",IF('SELPA Summary by Fiscal Year'!FB29="Pass","2019-2020",IF('SELPA Summary by Fiscal Year'!FB29="Pass With Exemption(s)","2019-2020",IF('SELPA Summary by Fiscal Year'!EI29="Pass","2018-2019",IF('SELPA Summary by Fiscal Year'!EI29="Pass With Exemption(s)","2018-2019",IF('SELPA Summary by Fiscal Year'!DP29="Pass","2017-2018",IF('SELPA Summary by Fiscal Year'!DP29="Pass With Exemption(s)","2017-2018",IF('SELPA Summary by Fiscal Year'!CW29="Pass","2016-2017",IF('SELPA Summary by Fiscal Year'!CW29="Pass With Exemption(s)","2016-2017",IF('SELPA Summary by Fiscal Year'!CD29="Pass","2015-2016",IF('SELPA Summary by Fiscal Year'!CD29="Pass With Exemption(s)","2015-2016",IF('SELPA Summary by Fiscal Year'!BK29="Pass","2014-2015",IF('SELPA Summary by Fiscal Year'!BK29="Pass With Exemption(s)","2014-2015",IF('SELPA Summary by Fiscal Year'!AR29="Pass","2013-2014",IF('SELPA Summary by Fiscal Year'!AR29="Pass With Exemption(s)","2013-2014",IF('SELPA Summary by Fiscal Year'!Y29="Pass","2012-2013",IF('SELPA Summary by Fiscal Year'!Y29="Pass With Exemption(s)","2012-2013",IF('SELPA Summary by Fiscal Year'!H29="Pass","2011-2012",IF('SELPA Summary by Fiscal Year'!H29="Pass With Exemption(s)","2011-2012",""))))))))))))))))))))))))))))))))</f>
        <v/>
      </c>
      <c r="G29" s="91" t="str">
        <f>IF(F29="","",VLOOKUP(F29,'District Y'!$A$10:$X$25,15,FALSE))</f>
        <v/>
      </c>
      <c r="H29" s="90" t="str">
        <f>IF('SELPA Summary by Fiscal Year'!KH29="Pass","2026-2027",IF('SELPA Summary by Fiscal Year'!KH29="Pass With Exemption(s)","2026-2027",IF('SELPA Summary by Fiscal Year'!JO29="Pass","2025-2026",IF('SELPA Summary by Fiscal Year'!JO29="Pass With Exemption(s)","2025-2026",IF('SELPA Summary by Fiscal Year'!IV29="Pass","2024-2025",IF('SELPA Summary by Fiscal Year'!IV29="Pass With Exemption(s)","2024-2025",IF('SELPA Summary by Fiscal Year'!IC29="Pass","2023-2024",IF('SELPA Summary by Fiscal Year'!IC29="Pass With Exemption(s)","2023-2024",IF('SELPA Summary by Fiscal Year'!HJ29="Pass","2022-2023",IF('SELPA Summary by Fiscal Year'!HJ29="Pass With Exemption(s)","2022-2023",IF('SELPA Summary by Fiscal Year'!GQ29="Pass","2021-2022",IF('SELPA Summary by Fiscal Year'!GQ29="Pass With Exemption(s)","2021-2022",IF('SELPA Summary by Fiscal Year'!FX29="Pass","2020-2021",IF('SELPA Summary by Fiscal Year'!FX29="Pass With Exemption(s)","2020-2021",IF('SELPA Summary by Fiscal Year'!FE29="Pass","2019-2020",IF('SELPA Summary by Fiscal Year'!FE29="Pass With Exemption(s)","2019-2020",IF('SELPA Summary by Fiscal Year'!EL29="Pass","2018-2019",IF('SELPA Summary by Fiscal Year'!EL29="Pass With Exemption(s)","2018-2019",IF('SELPA Summary by Fiscal Year'!DS29="Pass","2017-2018",IF('SELPA Summary by Fiscal Year'!DS29="Pass With Exemption(s)","2017-2018",IF('SELPA Summary by Fiscal Year'!CZ29="Pass","2016-2017",IF('SELPA Summary by Fiscal Year'!CZ29="Pass With Exemption(s)","2016-2017",IF('SELPA Summary by Fiscal Year'!CG29="Pass","2015-2016",IF('SELPA Summary by Fiscal Year'!CG29="Pass With Exemption(s)","2015-2016",IF('SELPA Summary by Fiscal Year'!BN29="Pass","2014-2015",IF('SELPA Summary by Fiscal Year'!BN29="Pass With Exemption(s)","2014-2015",IF('SELPA Summary by Fiscal Year'!AU29="Pass","2013-2014",IF('SELPA Summary by Fiscal Year'!AU29="Pass With Exemption(s)","2013-2014",IF('SELPA Summary by Fiscal Year'!AB29="Pass","2012-2013",IF('SELPA Summary by Fiscal Year'!AB29="Pass With Exemption(s)","2012-2013",IF('SELPA Summary by Fiscal Year'!J29="Pass","2011-2012",IF('SELPA Summary by Fiscal Year'!J29="Pass With Exemption(s)","2011-2012",""))))))))))))))))))))))))))))))))</f>
        <v/>
      </c>
      <c r="I29" s="91" t="str">
        <f>IF(H29="","",VLOOKUP(H29,'District Y'!$A$10:$X$25,16,FALSE))</f>
        <v/>
      </c>
    </row>
    <row r="30" spans="1:9" x14ac:dyDescent="0.3">
      <c r="A30" s="30">
        <f>'District Z'!$B$3</f>
        <v>0</v>
      </c>
      <c r="B30" s="90" t="str">
        <f>IF('SELPA Summary by Fiscal Year'!JW30="Pass","2026-2027",IF('SELPA Summary by Fiscal Year'!JW30="Pass With Exemption(s)","2026-2027",IF('SELPA Summary by Fiscal Year'!JD30="Pass","2025-2026",IF('SELPA Summary by Fiscal Year'!JD30="Pass With Exemption(s)","2025-2026",IF('SELPA Summary by Fiscal Year'!IK30="Pass","2024-2025",IF('SELPA Summary by Fiscal Year'!IK30="Pass With Exemption(s)","2024-2025",IF('SELPA Summary by Fiscal Year'!HR30="Pass","2023-2024",IF('SELPA Summary by Fiscal Year'!HR30="Pass With Exemption(s)","2023-2024",IF('SELPA Summary by Fiscal Year'!GY30="Pass","2022-2023",IF('SELPA Summary by Fiscal Year'!GY30="Pass With Exemption(s)","2022-2023",IF('SELPA Summary by Fiscal Year'!GF30="Pass","2021-2022",IF('SELPA Summary by Fiscal Year'!GF30="Pass With Exemption(s)","2021-2022",IF('SELPA Summary by Fiscal Year'!FM30="Pass","2020-2021",IF('SELPA Summary by Fiscal Year'!FM30="Pass With Exemption(s)","2020-2021",IF('SELPA Summary by Fiscal Year'!ET30="Pass","2019-2020",IF('SELPA Summary by Fiscal Year'!ET30="Pass With Exemption(s)","2019-2020",IF('SELPA Summary by Fiscal Year'!EA30="Pass","2018-2019",IF('SELPA Summary by Fiscal Year'!EA30="Pass With Exemption(s)","2018-2019",IF('SELPA Summary by Fiscal Year'!DH30="Pass","2017-2018",IF('SELPA Summary by Fiscal Year'!DH30="Pass With Exemption(s)","2017-2018",IF('SELPA Summary by Fiscal Year'!CO30="Pass","2016-2017",IF('SELPA Summary by Fiscal Year'!CO30="Pass With Exemption(s)","2016-2017",IF('SELPA Summary by Fiscal Year'!BV30="Pass","2015-2016",IF('SELPA Summary by Fiscal Year'!BV30="Pass With Exemption(s)","2015-2016",IF('SELPA Summary by Fiscal Year'!BC30="Pass","2014-2015",IF('SELPA Summary by Fiscal Year'!BC30="Pass With Exemption(s)","2014-2015",IF('SELPA Summary by Fiscal Year'!AJ30="Pass","2013-2014",IF('SELPA Summary by Fiscal Year'!AJ30="Pass With Exemption(s)","2013-2014",IF('SELPA Summary by Fiscal Year'!Q30="Pass","2012-2013",IF('SELPA Summary by Fiscal Year'!Q30="Pass With Exemption(s)","2012-2013",IF('SELPA Summary by Fiscal Year'!C30="Pass","2011-2012",IF('SELPA Summary by Fiscal Year'!C30="Pass With Exemption(s)","2011-2012",""))))))))))))))))))))))))))))))))</f>
        <v/>
      </c>
      <c r="C30" s="91" t="str">
        <f>IF(B30="","",VLOOKUP(B30,'District Z'!$A$10:$X$25,4,FALSE)-VLOOKUP(B30,'District Z'!$A$10:$X$25,24,FALSE))</f>
        <v/>
      </c>
      <c r="D30" s="90" t="str">
        <f>IF('SELPA Summary by Fiscal Year'!KA30="Pass","2026-2027",IF('SELPA Summary by Fiscal Year'!KA30="Pass With Exemption(s)","2026-2027",IF('SELPA Summary by Fiscal Year'!JH30="Pass","2025-2026",IF('SELPA Summary by Fiscal Year'!JH30="Pass With Exemption(s)","2025-2026",IF('SELPA Summary by Fiscal Year'!IO30="Pass","2024-2025",IF('SELPA Summary by Fiscal Year'!IO30="Pass With Exemption(s)","2024-2025",IF('SELPA Summary by Fiscal Year'!HV30="Pass","2023-2024",IF('SELPA Summary by Fiscal Year'!HV30="Pass With Exemption(s)","2023-2024",IF('SELPA Summary by Fiscal Year'!HC30="Pass","2022-2023",IF('SELPA Summary by Fiscal Year'!HC30="Pass With Exemption(s)","2022-2023",IF('SELPA Summary by Fiscal Year'!GJ30="Pass","2021-2022",IF('SELPA Summary by Fiscal Year'!GJ30="Pass With Exemption(s)","2021-2022",IF('SELPA Summary by Fiscal Year'!FQ30="Pass","2020-2021",IF('SELPA Summary by Fiscal Year'!FQ30="Pass With Exemption(s)","2020-2021",IF('SELPA Summary by Fiscal Year'!EX30="Pass","2019-2020",IF('SELPA Summary by Fiscal Year'!EX30="Pass With Exemption(s)","2019-2020",IF('SELPA Summary by Fiscal Year'!EE30="Pass","2018-2019",IF('SELPA Summary by Fiscal Year'!EE30="Pass With Exemption(s)","2018-2019",IF('SELPA Summary by Fiscal Year'!DL30="Pass","2017-2018",IF('SELPA Summary by Fiscal Year'!DL30="Pass With Exemption(s)","2017-2018",IF('SELPA Summary by Fiscal Year'!CS30="Pass","2016-2017",IF('SELPA Summary by Fiscal Year'!CS30="Pass With Exemption(s)","2016-2017",IF('SELPA Summary by Fiscal Year'!BZ30="Pass","2015-2016",IF('SELPA Summary by Fiscal Year'!BZ30="Pass With Exemption(s)","2016-2017",IF('SELPA Summary by Fiscal Year'!BG30="Pass","2014-2015",IF('SELPA Summary by Fiscal Year'!BG30="Pass With Exemption(s)","2014-2015",IF('SELPA Summary by Fiscal Year'!AN30="Pass","2013-2014",IF('SELPA Summary by Fiscal Year'!AN30="Pass With Exemption(s)","2013-2014",IF('SELPA Summary by Fiscal Year'!U30="Pass","2012-2013",IF('SELPA Summary by Fiscal Year'!U30="Pass With Exemption(s)","2012-2013",IF('SELPA Summary by Fiscal Year'!E30="Pass","2011-2012",IF('SELPA Summary by Fiscal Year'!E30="Pass With Exemption(s)","2011-2012",""))))))))))))))))))))))))))))))))</f>
        <v/>
      </c>
      <c r="E30" s="91" t="str">
        <f>IF(D30="","",VLOOKUP(D30,'District Z'!$A$10:$X$25,6,FALSE)-(VLOOKUP(D30,'District Z'!$A$10:$X$25,24,FALSE)/VLOOKUP(D30,'District Z'!$A$10:$X$25,5,FALSE)))</f>
        <v/>
      </c>
      <c r="F30" s="90" t="str">
        <f>IF('SELPA Summary by Fiscal Year'!KE30="Pass","2026-2027",IF('SELPA Summary by Fiscal Year'!KE30="Pass With Exemption(s)","2026-2027",IF('SELPA Summary by Fiscal Year'!JL30="Pass","2025-2026",IF('SELPA Summary by Fiscal Year'!JL30="Pass With Exemption(s)","2025-2026",IF('SELPA Summary by Fiscal Year'!IS30="Pass","2024-2025",IF('SELPA Summary by Fiscal Year'!IS30="Pass With Exemption(s)","2024-2025",IF('SELPA Summary by Fiscal Year'!HZ30="Pass","2023-2024",IF('SELPA Summary by Fiscal Year'!HZ30="Pass With Exemption(s)","2023-2024",IF('SELPA Summary by Fiscal Year'!HG30="Pass","2022-2023",IF('SELPA Summary by Fiscal Year'!HG30="Pass With Exemption(s)","2022-2023",IF('SELPA Summary by Fiscal Year'!GN30="Pass","2021-2022",IF('SELPA Summary by Fiscal Year'!GN30="Pass With Exemption(s)","2021-2022",IF('SELPA Summary by Fiscal Year'!FU30="Pass","2020-2021",IF('SELPA Summary by Fiscal Year'!FU30="Pass With Exemption(s)","2020-2021",IF('SELPA Summary by Fiscal Year'!FB30="Pass","2019-2020",IF('SELPA Summary by Fiscal Year'!FB30="Pass With Exemption(s)","2019-2020",IF('SELPA Summary by Fiscal Year'!EI30="Pass","2018-2019",IF('SELPA Summary by Fiscal Year'!EI30="Pass With Exemption(s)","2018-2019",IF('SELPA Summary by Fiscal Year'!DP30="Pass","2017-2018",IF('SELPA Summary by Fiscal Year'!DP30="Pass With Exemption(s)","2017-2018",IF('SELPA Summary by Fiscal Year'!CW30="Pass","2016-2017",IF('SELPA Summary by Fiscal Year'!CW30="Pass With Exemption(s)","2016-2017",IF('SELPA Summary by Fiscal Year'!CD30="Pass","2015-2016",IF('SELPA Summary by Fiscal Year'!CD30="Pass With Exemption(s)","2015-2016",IF('SELPA Summary by Fiscal Year'!BK30="Pass","2014-2015",IF('SELPA Summary by Fiscal Year'!BK30="Pass With Exemption(s)","2014-2015",IF('SELPA Summary by Fiscal Year'!AR30="Pass","2013-2014",IF('SELPA Summary by Fiscal Year'!AR30="Pass With Exemption(s)","2013-2014",IF('SELPA Summary by Fiscal Year'!Y30="Pass","2012-2013",IF('SELPA Summary by Fiscal Year'!Y30="Pass With Exemption(s)","2012-2013",IF('SELPA Summary by Fiscal Year'!H30="Pass","2011-2012",IF('SELPA Summary by Fiscal Year'!H30="Pass With Exemption(s)","2011-2012",""))))))))))))))))))))))))))))))))</f>
        <v/>
      </c>
      <c r="G30" s="91" t="str">
        <f>IF(F30="","",VLOOKUP(F30,'District Z'!$A$10:$X$25,15,FALSE))</f>
        <v/>
      </c>
      <c r="H30" s="90" t="str">
        <f>IF('SELPA Summary by Fiscal Year'!KH30="Pass","2026-2027",IF('SELPA Summary by Fiscal Year'!KH30="Pass With Exemption(s)","2026-2027",IF('SELPA Summary by Fiscal Year'!JO30="Pass","2025-2026",IF('SELPA Summary by Fiscal Year'!JO30="Pass With Exemption(s)","2025-2026",IF('SELPA Summary by Fiscal Year'!IV30="Pass","2024-2025",IF('SELPA Summary by Fiscal Year'!IV30="Pass With Exemption(s)","2024-2025",IF('SELPA Summary by Fiscal Year'!IC30="Pass","2023-2024",IF('SELPA Summary by Fiscal Year'!IC30="Pass With Exemption(s)","2023-2024",IF('SELPA Summary by Fiscal Year'!HJ30="Pass","2022-2023",IF('SELPA Summary by Fiscal Year'!HJ30="Pass With Exemption(s)","2022-2023",IF('SELPA Summary by Fiscal Year'!GQ30="Pass","2021-2022",IF('SELPA Summary by Fiscal Year'!GQ30="Pass With Exemption(s)","2021-2022",IF('SELPA Summary by Fiscal Year'!FX30="Pass","2020-2021",IF('SELPA Summary by Fiscal Year'!FX30="Pass With Exemption(s)","2020-2021",IF('SELPA Summary by Fiscal Year'!FE30="Pass","2019-2020",IF('SELPA Summary by Fiscal Year'!FE30="Pass With Exemption(s)","2019-2020",IF('SELPA Summary by Fiscal Year'!EL30="Pass","2018-2019",IF('SELPA Summary by Fiscal Year'!EL30="Pass With Exemption(s)","2018-2019",IF('SELPA Summary by Fiscal Year'!DS30="Pass","2017-2018",IF('SELPA Summary by Fiscal Year'!DS30="Pass With Exemption(s)","2017-2018",IF('SELPA Summary by Fiscal Year'!CZ30="Pass","2016-2017",IF('SELPA Summary by Fiscal Year'!CZ30="Pass With Exemption(s)","2016-2017",IF('SELPA Summary by Fiscal Year'!CG30="Pass","2015-2016",IF('SELPA Summary by Fiscal Year'!CG30="Pass With Exemption(s)","2015-2016",IF('SELPA Summary by Fiscal Year'!BN30="Pass","2014-2015",IF('SELPA Summary by Fiscal Year'!BN30="Pass With Exemption(s)","2014-2015",IF('SELPA Summary by Fiscal Year'!AU30="Pass","2013-2014",IF('SELPA Summary by Fiscal Year'!AU30="Pass With Exemption(s)","2013-2014",IF('SELPA Summary by Fiscal Year'!AB30="Pass","2012-2013",IF('SELPA Summary by Fiscal Year'!AB30="Pass With Exemption(s)","2012-2013",IF('SELPA Summary by Fiscal Year'!J30="Pass","2011-2012",IF('SELPA Summary by Fiscal Year'!J30="Pass With Exemption(s)","2011-2012",""))))))))))))))))))))))))))))))))</f>
        <v/>
      </c>
      <c r="I30" s="91" t="str">
        <f>IF(H30="","",VLOOKUP(H30,'District Z'!$A$10:$X$25,16,FALSE))</f>
        <v/>
      </c>
    </row>
    <row r="31" spans="1:9" x14ac:dyDescent="0.3">
      <c r="A31" s="30">
        <f>'District AA'!$B$3</f>
        <v>0</v>
      </c>
      <c r="B31" s="90" t="str">
        <f>IF('SELPA Summary by Fiscal Year'!JW31="Pass","2026-2027",IF('SELPA Summary by Fiscal Year'!JW31="Pass With Exemption(s)","2026-2027",IF('SELPA Summary by Fiscal Year'!JD31="Pass","2025-2026",IF('SELPA Summary by Fiscal Year'!JD31="Pass With Exemption(s)","2025-2026",IF('SELPA Summary by Fiscal Year'!IK31="Pass","2024-2025",IF('SELPA Summary by Fiscal Year'!IK31="Pass With Exemption(s)","2024-2025",IF('SELPA Summary by Fiscal Year'!HR31="Pass","2023-2024",IF('SELPA Summary by Fiscal Year'!HR31="Pass With Exemption(s)","2023-2024",IF('SELPA Summary by Fiscal Year'!GY31="Pass","2022-2023",IF('SELPA Summary by Fiscal Year'!GY31="Pass With Exemption(s)","2022-2023",IF('SELPA Summary by Fiscal Year'!GF31="Pass","2021-2022",IF('SELPA Summary by Fiscal Year'!GF31="Pass With Exemption(s)","2021-2022",IF('SELPA Summary by Fiscal Year'!FM31="Pass","2020-2021",IF('SELPA Summary by Fiscal Year'!FM31="Pass With Exemption(s)","2020-2021",IF('SELPA Summary by Fiscal Year'!ET31="Pass","2019-2020",IF('SELPA Summary by Fiscal Year'!ET31="Pass With Exemption(s)","2019-2020",IF('SELPA Summary by Fiscal Year'!EA31="Pass","2018-2019",IF('SELPA Summary by Fiscal Year'!EA31="Pass With Exemption(s)","2018-2019",IF('SELPA Summary by Fiscal Year'!DH31="Pass","2017-2018",IF('SELPA Summary by Fiscal Year'!DH31="Pass With Exemption(s)","2017-2018",IF('SELPA Summary by Fiscal Year'!CO31="Pass","2016-2017",IF('SELPA Summary by Fiscal Year'!CO31="Pass With Exemption(s)","2016-2017",IF('SELPA Summary by Fiscal Year'!BV31="Pass","2015-2016",IF('SELPA Summary by Fiscal Year'!BV31="Pass With Exemption(s)","2015-2016",IF('SELPA Summary by Fiscal Year'!BC31="Pass","2014-2015",IF('SELPA Summary by Fiscal Year'!BC31="Pass With Exemption(s)","2014-2015",IF('SELPA Summary by Fiscal Year'!AJ31="Pass","2013-2014",IF('SELPA Summary by Fiscal Year'!AJ31="Pass With Exemption(s)","2013-2014",IF('SELPA Summary by Fiscal Year'!Q31="Pass","2012-2013",IF('SELPA Summary by Fiscal Year'!Q31="Pass With Exemption(s)","2012-2013",IF('SELPA Summary by Fiscal Year'!C31="Pass","2011-2012",IF('SELPA Summary by Fiscal Year'!C31="Pass With Exemption(s)","2011-2012",""))))))))))))))))))))))))))))))))</f>
        <v/>
      </c>
      <c r="C31" s="91" t="str">
        <f>IF(B31="","",VLOOKUP(B31,'District AA'!$A$10:$X$25,4,FALSE)-VLOOKUP(B31,'District AA'!$A$10:$X$25,24,FALSE))</f>
        <v/>
      </c>
      <c r="D31" s="90" t="str">
        <f>IF('SELPA Summary by Fiscal Year'!KA31="Pass","2026-2027",IF('SELPA Summary by Fiscal Year'!KA31="Pass With Exemption(s)","2026-2027",IF('SELPA Summary by Fiscal Year'!JH31="Pass","2025-2026",IF('SELPA Summary by Fiscal Year'!JH31="Pass With Exemption(s)","2025-2026",IF('SELPA Summary by Fiscal Year'!IO31="Pass","2024-2025",IF('SELPA Summary by Fiscal Year'!IO31="Pass With Exemption(s)","2024-2025",IF('SELPA Summary by Fiscal Year'!HV31="Pass","2023-2024",IF('SELPA Summary by Fiscal Year'!HV31="Pass With Exemption(s)","2023-2024",IF('SELPA Summary by Fiscal Year'!HC31="Pass","2022-2023",IF('SELPA Summary by Fiscal Year'!HC31="Pass With Exemption(s)","2022-2023",IF('SELPA Summary by Fiscal Year'!GJ31="Pass","2021-2022",IF('SELPA Summary by Fiscal Year'!GJ31="Pass With Exemption(s)","2021-2022",IF('SELPA Summary by Fiscal Year'!FQ31="Pass","2020-2021",IF('SELPA Summary by Fiscal Year'!FQ31="Pass With Exemption(s)","2020-2021",IF('SELPA Summary by Fiscal Year'!EX31="Pass","2019-2020",IF('SELPA Summary by Fiscal Year'!EX31="Pass With Exemption(s)","2019-2020",IF('SELPA Summary by Fiscal Year'!EE31="Pass","2018-2019",IF('SELPA Summary by Fiscal Year'!EE31="Pass With Exemption(s)","2018-2019",IF('SELPA Summary by Fiscal Year'!DL31="Pass","2017-2018",IF('SELPA Summary by Fiscal Year'!DL31="Pass With Exemption(s)","2017-2018",IF('SELPA Summary by Fiscal Year'!CS31="Pass","2016-2017",IF('SELPA Summary by Fiscal Year'!CS31="Pass With Exemption(s)","2016-2017",IF('SELPA Summary by Fiscal Year'!BZ31="Pass","2015-2016",IF('SELPA Summary by Fiscal Year'!BZ31="Pass With Exemption(s)","2016-2017",IF('SELPA Summary by Fiscal Year'!BG31="Pass","2014-2015",IF('SELPA Summary by Fiscal Year'!BG31="Pass With Exemption(s)","2014-2015",IF('SELPA Summary by Fiscal Year'!AN31="Pass","2013-2014",IF('SELPA Summary by Fiscal Year'!AN31="Pass With Exemption(s)","2013-2014",IF('SELPA Summary by Fiscal Year'!U31="Pass","2012-2013",IF('SELPA Summary by Fiscal Year'!U31="Pass With Exemption(s)","2012-2013",IF('SELPA Summary by Fiscal Year'!E31="Pass","2011-2012",IF('SELPA Summary by Fiscal Year'!E31="Pass With Exemption(s)","2011-2012",""))))))))))))))))))))))))))))))))</f>
        <v/>
      </c>
      <c r="E31" s="91" t="str">
        <f>IF(D31="","",VLOOKUP(D31,'District AA'!$A$10:$X$25,6,FALSE)-(VLOOKUP(D31,'District AA'!$A$10:$X$25,24,FALSE)/VLOOKUP(D31,'District AA'!$A$10:$X$25,5,FALSE)))</f>
        <v/>
      </c>
      <c r="F31" s="90" t="str">
        <f>IF('SELPA Summary by Fiscal Year'!KE31="Pass","2026-2027",IF('SELPA Summary by Fiscal Year'!KE31="Pass With Exemption(s)","2026-2027",IF('SELPA Summary by Fiscal Year'!JL31="Pass","2025-2026",IF('SELPA Summary by Fiscal Year'!JL31="Pass With Exemption(s)","2025-2026",IF('SELPA Summary by Fiscal Year'!IS31="Pass","2024-2025",IF('SELPA Summary by Fiscal Year'!IS31="Pass With Exemption(s)","2024-2025",IF('SELPA Summary by Fiscal Year'!HZ31="Pass","2023-2024",IF('SELPA Summary by Fiscal Year'!HZ31="Pass With Exemption(s)","2023-2024",IF('SELPA Summary by Fiscal Year'!HG31="Pass","2022-2023",IF('SELPA Summary by Fiscal Year'!HG31="Pass With Exemption(s)","2022-2023",IF('SELPA Summary by Fiscal Year'!GN31="Pass","2021-2022",IF('SELPA Summary by Fiscal Year'!GN31="Pass With Exemption(s)","2021-2022",IF('SELPA Summary by Fiscal Year'!FU31="Pass","2020-2021",IF('SELPA Summary by Fiscal Year'!FU31="Pass With Exemption(s)","2020-2021",IF('SELPA Summary by Fiscal Year'!FB31="Pass","2019-2020",IF('SELPA Summary by Fiscal Year'!FB31="Pass With Exemption(s)","2019-2020",IF('SELPA Summary by Fiscal Year'!EI31="Pass","2018-2019",IF('SELPA Summary by Fiscal Year'!EI31="Pass With Exemption(s)","2018-2019",IF('SELPA Summary by Fiscal Year'!DP31="Pass","2017-2018",IF('SELPA Summary by Fiscal Year'!DP31="Pass With Exemption(s)","2017-2018",IF('SELPA Summary by Fiscal Year'!CW31="Pass","2016-2017",IF('SELPA Summary by Fiscal Year'!CW31="Pass With Exemption(s)","2016-2017",IF('SELPA Summary by Fiscal Year'!CD31="Pass","2015-2016",IF('SELPA Summary by Fiscal Year'!CD31="Pass With Exemption(s)","2015-2016",IF('SELPA Summary by Fiscal Year'!BK31="Pass","2014-2015",IF('SELPA Summary by Fiscal Year'!BK31="Pass With Exemption(s)","2014-2015",IF('SELPA Summary by Fiscal Year'!AR31="Pass","2013-2014",IF('SELPA Summary by Fiscal Year'!AR31="Pass With Exemption(s)","2013-2014",IF('SELPA Summary by Fiscal Year'!Y31="Pass","2012-2013",IF('SELPA Summary by Fiscal Year'!Y31="Pass With Exemption(s)","2012-2013",IF('SELPA Summary by Fiscal Year'!H31="Pass","2011-2012",IF('SELPA Summary by Fiscal Year'!H31="Pass With Exemption(s)","2011-2012",""))))))))))))))))))))))))))))))))</f>
        <v/>
      </c>
      <c r="G31" s="91" t="str">
        <f>IF(F31="","",VLOOKUP(F31,'District AA'!$A$10:$X$25,15,FALSE))</f>
        <v/>
      </c>
      <c r="H31" s="90" t="str">
        <f>IF('SELPA Summary by Fiscal Year'!KH31="Pass","2026-2027",IF('SELPA Summary by Fiscal Year'!KH31="Pass With Exemption(s)","2026-2027",IF('SELPA Summary by Fiscal Year'!JO31="Pass","2025-2026",IF('SELPA Summary by Fiscal Year'!JO31="Pass With Exemption(s)","2025-2026",IF('SELPA Summary by Fiscal Year'!IV31="Pass","2024-2025",IF('SELPA Summary by Fiscal Year'!IV31="Pass With Exemption(s)","2024-2025",IF('SELPA Summary by Fiscal Year'!IC31="Pass","2023-2024",IF('SELPA Summary by Fiscal Year'!IC31="Pass With Exemption(s)","2023-2024",IF('SELPA Summary by Fiscal Year'!HJ31="Pass","2022-2023",IF('SELPA Summary by Fiscal Year'!HJ31="Pass With Exemption(s)","2022-2023",IF('SELPA Summary by Fiscal Year'!GQ31="Pass","2021-2022",IF('SELPA Summary by Fiscal Year'!GQ31="Pass With Exemption(s)","2021-2022",IF('SELPA Summary by Fiscal Year'!FX31="Pass","2020-2021",IF('SELPA Summary by Fiscal Year'!FX31="Pass With Exemption(s)","2020-2021",IF('SELPA Summary by Fiscal Year'!FE31="Pass","2019-2020",IF('SELPA Summary by Fiscal Year'!FE31="Pass With Exemption(s)","2019-2020",IF('SELPA Summary by Fiscal Year'!EL31="Pass","2018-2019",IF('SELPA Summary by Fiscal Year'!EL31="Pass With Exemption(s)","2018-2019",IF('SELPA Summary by Fiscal Year'!DS31="Pass","2017-2018",IF('SELPA Summary by Fiscal Year'!DS31="Pass With Exemption(s)","2017-2018",IF('SELPA Summary by Fiscal Year'!CZ31="Pass","2016-2017",IF('SELPA Summary by Fiscal Year'!CZ31="Pass With Exemption(s)","2016-2017",IF('SELPA Summary by Fiscal Year'!CG31="Pass","2015-2016",IF('SELPA Summary by Fiscal Year'!CG31="Pass With Exemption(s)","2015-2016",IF('SELPA Summary by Fiscal Year'!BN31="Pass","2014-2015",IF('SELPA Summary by Fiscal Year'!BN31="Pass With Exemption(s)","2014-2015",IF('SELPA Summary by Fiscal Year'!AU31="Pass","2013-2014",IF('SELPA Summary by Fiscal Year'!AU31="Pass With Exemption(s)","2013-2014",IF('SELPA Summary by Fiscal Year'!AB31="Pass","2012-2013",IF('SELPA Summary by Fiscal Year'!AB31="Pass With Exemption(s)","2012-2013",IF('SELPA Summary by Fiscal Year'!J31="Pass","2011-2012",IF('SELPA Summary by Fiscal Year'!J31="Pass With Exemption(s)","2011-2012",""))))))))))))))))))))))))))))))))</f>
        <v/>
      </c>
      <c r="I31" s="91" t="str">
        <f>IF(H31="","",VLOOKUP(H31,'District AA'!$A$10:$X$25,16,FALSE))</f>
        <v/>
      </c>
    </row>
    <row r="32" spans="1:9" x14ac:dyDescent="0.3">
      <c r="A32" s="30">
        <f>'District AB'!$B$3</f>
        <v>0</v>
      </c>
      <c r="B32" s="90" t="str">
        <f>IF('SELPA Summary by Fiscal Year'!JW32="Pass","2026-2027",IF('SELPA Summary by Fiscal Year'!JW32="Pass With Exemption(s)","2026-2027",IF('SELPA Summary by Fiscal Year'!JD32="Pass","2025-2026",IF('SELPA Summary by Fiscal Year'!JD32="Pass With Exemption(s)","2025-2026",IF('SELPA Summary by Fiscal Year'!IK32="Pass","2024-2025",IF('SELPA Summary by Fiscal Year'!IK32="Pass With Exemption(s)","2024-2025",IF('SELPA Summary by Fiscal Year'!HR32="Pass","2023-2024",IF('SELPA Summary by Fiscal Year'!HR32="Pass With Exemption(s)","2023-2024",IF('SELPA Summary by Fiscal Year'!GY32="Pass","2022-2023",IF('SELPA Summary by Fiscal Year'!GY32="Pass With Exemption(s)","2022-2023",IF('SELPA Summary by Fiscal Year'!GF32="Pass","2021-2022",IF('SELPA Summary by Fiscal Year'!GF32="Pass With Exemption(s)","2021-2022",IF('SELPA Summary by Fiscal Year'!FM32="Pass","2020-2021",IF('SELPA Summary by Fiscal Year'!FM32="Pass With Exemption(s)","2020-2021",IF('SELPA Summary by Fiscal Year'!ET32="Pass","2019-2020",IF('SELPA Summary by Fiscal Year'!ET32="Pass With Exemption(s)","2019-2020",IF('SELPA Summary by Fiscal Year'!EA32="Pass","2018-2019",IF('SELPA Summary by Fiscal Year'!EA32="Pass With Exemption(s)","2018-2019",IF('SELPA Summary by Fiscal Year'!DH32="Pass","2017-2018",IF('SELPA Summary by Fiscal Year'!DH32="Pass With Exemption(s)","2017-2018",IF('SELPA Summary by Fiscal Year'!CO32="Pass","2016-2017",IF('SELPA Summary by Fiscal Year'!CO32="Pass With Exemption(s)","2016-2017",IF('SELPA Summary by Fiscal Year'!BV32="Pass","2015-2016",IF('SELPA Summary by Fiscal Year'!BV32="Pass With Exemption(s)","2015-2016",IF('SELPA Summary by Fiscal Year'!BC32="Pass","2014-2015",IF('SELPA Summary by Fiscal Year'!BC32="Pass With Exemption(s)","2014-2015",IF('SELPA Summary by Fiscal Year'!AJ32="Pass","2013-2014",IF('SELPA Summary by Fiscal Year'!AJ32="Pass With Exemption(s)","2013-2014",IF('SELPA Summary by Fiscal Year'!Q32="Pass","2012-2013",IF('SELPA Summary by Fiscal Year'!Q32="Pass With Exemption(s)","2012-2013",IF('SELPA Summary by Fiscal Year'!C32="Pass","2011-2012",IF('SELPA Summary by Fiscal Year'!C32="Pass With Exemption(s)","2011-2012",""))))))))))))))))))))))))))))))))</f>
        <v/>
      </c>
      <c r="C32" s="91" t="str">
        <f>IF(B32="","",VLOOKUP(B32,'District AB'!$A$10:$X$25,4,FALSE)-VLOOKUP(B32,'District AB'!$A$10:$X$25,24,FALSE))</f>
        <v/>
      </c>
      <c r="D32" s="90" t="str">
        <f>IF('SELPA Summary by Fiscal Year'!KA32="Pass","2026-2027",IF('SELPA Summary by Fiscal Year'!KA32="Pass With Exemption(s)","2026-2027",IF('SELPA Summary by Fiscal Year'!JH32="Pass","2025-2026",IF('SELPA Summary by Fiscal Year'!JH32="Pass With Exemption(s)","2025-2026",IF('SELPA Summary by Fiscal Year'!IO32="Pass","2024-2025",IF('SELPA Summary by Fiscal Year'!IO32="Pass With Exemption(s)","2024-2025",IF('SELPA Summary by Fiscal Year'!HV32="Pass","2023-2024",IF('SELPA Summary by Fiscal Year'!HV32="Pass With Exemption(s)","2023-2024",IF('SELPA Summary by Fiscal Year'!HC32="Pass","2022-2023",IF('SELPA Summary by Fiscal Year'!HC32="Pass With Exemption(s)","2022-2023",IF('SELPA Summary by Fiscal Year'!GJ32="Pass","2021-2022",IF('SELPA Summary by Fiscal Year'!GJ32="Pass With Exemption(s)","2021-2022",IF('SELPA Summary by Fiscal Year'!FQ32="Pass","2020-2021",IF('SELPA Summary by Fiscal Year'!FQ32="Pass With Exemption(s)","2020-2021",IF('SELPA Summary by Fiscal Year'!EX32="Pass","2019-2020",IF('SELPA Summary by Fiscal Year'!EX32="Pass With Exemption(s)","2019-2020",IF('SELPA Summary by Fiscal Year'!EE32="Pass","2018-2019",IF('SELPA Summary by Fiscal Year'!EE32="Pass With Exemption(s)","2018-2019",IF('SELPA Summary by Fiscal Year'!DL32="Pass","2017-2018",IF('SELPA Summary by Fiscal Year'!DL32="Pass With Exemption(s)","2017-2018",IF('SELPA Summary by Fiscal Year'!CS32="Pass","2016-2017",IF('SELPA Summary by Fiscal Year'!CS32="Pass With Exemption(s)","2016-2017",IF('SELPA Summary by Fiscal Year'!BZ32="Pass","2015-2016",IF('SELPA Summary by Fiscal Year'!BZ32="Pass With Exemption(s)","2016-2017",IF('SELPA Summary by Fiscal Year'!BG32="Pass","2014-2015",IF('SELPA Summary by Fiscal Year'!BG32="Pass With Exemption(s)","2014-2015",IF('SELPA Summary by Fiscal Year'!AN32="Pass","2013-2014",IF('SELPA Summary by Fiscal Year'!AN32="Pass With Exemption(s)","2013-2014",IF('SELPA Summary by Fiscal Year'!U32="Pass","2012-2013",IF('SELPA Summary by Fiscal Year'!U32="Pass With Exemption(s)","2012-2013",IF('SELPA Summary by Fiscal Year'!E32="Pass","2011-2012",IF('SELPA Summary by Fiscal Year'!E32="Pass With Exemption(s)","2011-2012",""))))))))))))))))))))))))))))))))</f>
        <v/>
      </c>
      <c r="E32" s="91" t="str">
        <f>IF(D32="","",VLOOKUP(D32,'District AB'!$A$10:$X$25,6,FALSE)-(VLOOKUP(D32,'District AB'!$A$10:$X$25,24,FALSE)/VLOOKUP(D32,'District AB'!$A$10:$X$25,5,FALSE)))</f>
        <v/>
      </c>
      <c r="F32" s="90" t="str">
        <f>IF('SELPA Summary by Fiscal Year'!KE32="Pass","2026-2027",IF('SELPA Summary by Fiscal Year'!KE32="Pass With Exemption(s)","2026-2027",IF('SELPA Summary by Fiscal Year'!JL32="Pass","2025-2026",IF('SELPA Summary by Fiscal Year'!JL32="Pass With Exemption(s)","2025-2026",IF('SELPA Summary by Fiscal Year'!IS32="Pass","2024-2025",IF('SELPA Summary by Fiscal Year'!IS32="Pass With Exemption(s)","2024-2025",IF('SELPA Summary by Fiscal Year'!HZ32="Pass","2023-2024",IF('SELPA Summary by Fiscal Year'!HZ32="Pass With Exemption(s)","2023-2024",IF('SELPA Summary by Fiscal Year'!HG32="Pass","2022-2023",IF('SELPA Summary by Fiscal Year'!HG32="Pass With Exemption(s)","2022-2023",IF('SELPA Summary by Fiscal Year'!GN32="Pass","2021-2022",IF('SELPA Summary by Fiscal Year'!GN32="Pass With Exemption(s)","2021-2022",IF('SELPA Summary by Fiscal Year'!FU32="Pass","2020-2021",IF('SELPA Summary by Fiscal Year'!FU32="Pass With Exemption(s)","2020-2021",IF('SELPA Summary by Fiscal Year'!FB32="Pass","2019-2020",IF('SELPA Summary by Fiscal Year'!FB32="Pass With Exemption(s)","2019-2020",IF('SELPA Summary by Fiscal Year'!EI32="Pass","2018-2019",IF('SELPA Summary by Fiscal Year'!EI32="Pass With Exemption(s)","2018-2019",IF('SELPA Summary by Fiscal Year'!DP32="Pass","2017-2018",IF('SELPA Summary by Fiscal Year'!DP32="Pass With Exemption(s)","2017-2018",IF('SELPA Summary by Fiscal Year'!CW32="Pass","2016-2017",IF('SELPA Summary by Fiscal Year'!CW32="Pass With Exemption(s)","2016-2017",IF('SELPA Summary by Fiscal Year'!CD32="Pass","2015-2016",IF('SELPA Summary by Fiscal Year'!CD32="Pass With Exemption(s)","2015-2016",IF('SELPA Summary by Fiscal Year'!BK32="Pass","2014-2015",IF('SELPA Summary by Fiscal Year'!BK32="Pass With Exemption(s)","2014-2015",IF('SELPA Summary by Fiscal Year'!AR32="Pass","2013-2014",IF('SELPA Summary by Fiscal Year'!AR32="Pass With Exemption(s)","2013-2014",IF('SELPA Summary by Fiscal Year'!Y32="Pass","2012-2013",IF('SELPA Summary by Fiscal Year'!Y32="Pass With Exemption(s)","2012-2013",IF('SELPA Summary by Fiscal Year'!H32="Pass","2011-2012",IF('SELPA Summary by Fiscal Year'!H32="Pass With Exemption(s)","2011-2012",""))))))))))))))))))))))))))))))))</f>
        <v/>
      </c>
      <c r="G32" s="91" t="str">
        <f>IF(F32="","",VLOOKUP(F32,'District AB'!$A$10:$X$25,15,FALSE))</f>
        <v/>
      </c>
      <c r="H32" s="90" t="str">
        <f>IF('SELPA Summary by Fiscal Year'!KH32="Pass","2026-2027",IF('SELPA Summary by Fiscal Year'!KH32="Pass With Exemption(s)","2026-2027",IF('SELPA Summary by Fiscal Year'!JO32="Pass","2025-2026",IF('SELPA Summary by Fiscal Year'!JO32="Pass With Exemption(s)","2025-2026",IF('SELPA Summary by Fiscal Year'!IV32="Pass","2024-2025",IF('SELPA Summary by Fiscal Year'!IV32="Pass With Exemption(s)","2024-2025",IF('SELPA Summary by Fiscal Year'!IC32="Pass","2023-2024",IF('SELPA Summary by Fiscal Year'!IC32="Pass With Exemption(s)","2023-2024",IF('SELPA Summary by Fiscal Year'!HJ32="Pass","2022-2023",IF('SELPA Summary by Fiscal Year'!HJ32="Pass With Exemption(s)","2022-2023",IF('SELPA Summary by Fiscal Year'!GQ32="Pass","2021-2022",IF('SELPA Summary by Fiscal Year'!GQ32="Pass With Exemption(s)","2021-2022",IF('SELPA Summary by Fiscal Year'!FX32="Pass","2020-2021",IF('SELPA Summary by Fiscal Year'!FX32="Pass With Exemption(s)","2020-2021",IF('SELPA Summary by Fiscal Year'!FE32="Pass","2019-2020",IF('SELPA Summary by Fiscal Year'!FE32="Pass With Exemption(s)","2019-2020",IF('SELPA Summary by Fiscal Year'!EL32="Pass","2018-2019",IF('SELPA Summary by Fiscal Year'!EL32="Pass With Exemption(s)","2018-2019",IF('SELPA Summary by Fiscal Year'!DS32="Pass","2017-2018",IF('SELPA Summary by Fiscal Year'!DS32="Pass With Exemption(s)","2017-2018",IF('SELPA Summary by Fiscal Year'!CZ32="Pass","2016-2017",IF('SELPA Summary by Fiscal Year'!CZ32="Pass With Exemption(s)","2016-2017",IF('SELPA Summary by Fiscal Year'!CG32="Pass","2015-2016",IF('SELPA Summary by Fiscal Year'!CG32="Pass With Exemption(s)","2015-2016",IF('SELPA Summary by Fiscal Year'!BN32="Pass","2014-2015",IF('SELPA Summary by Fiscal Year'!BN32="Pass With Exemption(s)","2014-2015",IF('SELPA Summary by Fiscal Year'!AU32="Pass","2013-2014",IF('SELPA Summary by Fiscal Year'!AU32="Pass With Exemption(s)","2013-2014",IF('SELPA Summary by Fiscal Year'!AB32="Pass","2012-2013",IF('SELPA Summary by Fiscal Year'!AB32="Pass With Exemption(s)","2012-2013",IF('SELPA Summary by Fiscal Year'!J32="Pass","2011-2012",IF('SELPA Summary by Fiscal Year'!J32="Pass With Exemption(s)","2011-2012",""))))))))))))))))))))))))))))))))</f>
        <v/>
      </c>
      <c r="I32" s="91" t="str">
        <f>IF(H32="","",VLOOKUP(H32,'District AB'!$A$10:$X$25,16,FALSE))</f>
        <v/>
      </c>
    </row>
    <row r="33" spans="1:9" x14ac:dyDescent="0.3">
      <c r="A33" s="30">
        <f>'District AC'!$B$3</f>
        <v>0</v>
      </c>
      <c r="B33" s="90" t="str">
        <f>IF('SELPA Summary by Fiscal Year'!JW33="Pass","2026-2027",IF('SELPA Summary by Fiscal Year'!JW33="Pass With Exemption(s)","2026-2027",IF('SELPA Summary by Fiscal Year'!JD33="Pass","2025-2026",IF('SELPA Summary by Fiscal Year'!JD33="Pass With Exemption(s)","2025-2026",IF('SELPA Summary by Fiscal Year'!IK33="Pass","2024-2025",IF('SELPA Summary by Fiscal Year'!IK33="Pass With Exemption(s)","2024-2025",IF('SELPA Summary by Fiscal Year'!HR33="Pass","2023-2024",IF('SELPA Summary by Fiscal Year'!HR33="Pass With Exemption(s)","2023-2024",IF('SELPA Summary by Fiscal Year'!GY33="Pass","2022-2023",IF('SELPA Summary by Fiscal Year'!GY33="Pass With Exemption(s)","2022-2023",IF('SELPA Summary by Fiscal Year'!GF33="Pass","2021-2022",IF('SELPA Summary by Fiscal Year'!GF33="Pass With Exemption(s)","2021-2022",IF('SELPA Summary by Fiscal Year'!FM33="Pass","2020-2021",IF('SELPA Summary by Fiscal Year'!FM33="Pass With Exemption(s)","2020-2021",IF('SELPA Summary by Fiscal Year'!ET33="Pass","2019-2020",IF('SELPA Summary by Fiscal Year'!ET33="Pass With Exemption(s)","2019-2020",IF('SELPA Summary by Fiscal Year'!EA33="Pass","2018-2019",IF('SELPA Summary by Fiscal Year'!EA33="Pass With Exemption(s)","2018-2019",IF('SELPA Summary by Fiscal Year'!DH33="Pass","2017-2018",IF('SELPA Summary by Fiscal Year'!DH33="Pass With Exemption(s)","2017-2018",IF('SELPA Summary by Fiscal Year'!CO33="Pass","2016-2017",IF('SELPA Summary by Fiscal Year'!CO33="Pass With Exemption(s)","2016-2017",IF('SELPA Summary by Fiscal Year'!BV33="Pass","2015-2016",IF('SELPA Summary by Fiscal Year'!BV33="Pass With Exemption(s)","2015-2016",IF('SELPA Summary by Fiscal Year'!BC33="Pass","2014-2015",IF('SELPA Summary by Fiscal Year'!BC33="Pass With Exemption(s)","2014-2015",IF('SELPA Summary by Fiscal Year'!AJ33="Pass","2013-2014",IF('SELPA Summary by Fiscal Year'!AJ33="Pass With Exemption(s)","2013-2014",IF('SELPA Summary by Fiscal Year'!Q33="Pass","2012-2013",IF('SELPA Summary by Fiscal Year'!Q33="Pass With Exemption(s)","2012-2013",IF('SELPA Summary by Fiscal Year'!C33="Pass","2011-2012",IF('SELPA Summary by Fiscal Year'!C33="Pass With Exemption(s)","2011-2012",""))))))))))))))))))))))))))))))))</f>
        <v/>
      </c>
      <c r="C33" s="91" t="str">
        <f>IF(B33="","",VLOOKUP(B33,'District AC'!$A$10:$X$25,4,FALSE)-VLOOKUP(B33,'District AC'!$A$10:$X$25,24,FALSE))</f>
        <v/>
      </c>
      <c r="D33" s="90" t="str">
        <f>IF('SELPA Summary by Fiscal Year'!KA33="Pass","2026-2027",IF('SELPA Summary by Fiscal Year'!KA33="Pass With Exemption(s)","2026-2027",IF('SELPA Summary by Fiscal Year'!JH33="Pass","2025-2026",IF('SELPA Summary by Fiscal Year'!JH33="Pass With Exemption(s)","2025-2026",IF('SELPA Summary by Fiscal Year'!IO33="Pass","2024-2025",IF('SELPA Summary by Fiscal Year'!IO33="Pass With Exemption(s)","2024-2025",IF('SELPA Summary by Fiscal Year'!HV33="Pass","2023-2024",IF('SELPA Summary by Fiscal Year'!HV33="Pass With Exemption(s)","2023-2024",IF('SELPA Summary by Fiscal Year'!HC33="Pass","2022-2023",IF('SELPA Summary by Fiscal Year'!HC33="Pass With Exemption(s)","2022-2023",IF('SELPA Summary by Fiscal Year'!GJ33="Pass","2021-2022",IF('SELPA Summary by Fiscal Year'!GJ33="Pass With Exemption(s)","2021-2022",IF('SELPA Summary by Fiscal Year'!FQ33="Pass","2020-2021",IF('SELPA Summary by Fiscal Year'!FQ33="Pass With Exemption(s)","2020-2021",IF('SELPA Summary by Fiscal Year'!EX33="Pass","2019-2020",IF('SELPA Summary by Fiscal Year'!EX33="Pass With Exemption(s)","2019-2020",IF('SELPA Summary by Fiscal Year'!EE33="Pass","2018-2019",IF('SELPA Summary by Fiscal Year'!EE33="Pass With Exemption(s)","2018-2019",IF('SELPA Summary by Fiscal Year'!DL33="Pass","2017-2018",IF('SELPA Summary by Fiscal Year'!DL33="Pass With Exemption(s)","2017-2018",IF('SELPA Summary by Fiscal Year'!CS33="Pass","2016-2017",IF('SELPA Summary by Fiscal Year'!CS33="Pass With Exemption(s)","2016-2017",IF('SELPA Summary by Fiscal Year'!BZ33="Pass","2015-2016",IF('SELPA Summary by Fiscal Year'!BZ33="Pass With Exemption(s)","2016-2017",IF('SELPA Summary by Fiscal Year'!BG33="Pass","2014-2015",IF('SELPA Summary by Fiscal Year'!BG33="Pass With Exemption(s)","2014-2015",IF('SELPA Summary by Fiscal Year'!AN33="Pass","2013-2014",IF('SELPA Summary by Fiscal Year'!AN33="Pass With Exemption(s)","2013-2014",IF('SELPA Summary by Fiscal Year'!U33="Pass","2012-2013",IF('SELPA Summary by Fiscal Year'!U33="Pass With Exemption(s)","2012-2013",IF('SELPA Summary by Fiscal Year'!E33="Pass","2011-2012",IF('SELPA Summary by Fiscal Year'!E33="Pass With Exemption(s)","2011-2012",""))))))))))))))))))))))))))))))))</f>
        <v/>
      </c>
      <c r="E33" s="91" t="str">
        <f>IF(D33="","",VLOOKUP(D33,'District AC'!$A$10:$X$25,6,FALSE)-(VLOOKUP(D33,'District AC'!$A$10:$X$25,24,FALSE)/VLOOKUP(D33,'District AC'!$A$10:$X$25,5,FALSE)))</f>
        <v/>
      </c>
      <c r="F33" s="90" t="str">
        <f>IF('SELPA Summary by Fiscal Year'!KE33="Pass","2026-2027",IF('SELPA Summary by Fiscal Year'!KE33="Pass With Exemption(s)","2026-2027",IF('SELPA Summary by Fiscal Year'!JL33="Pass","2025-2026",IF('SELPA Summary by Fiscal Year'!JL33="Pass With Exemption(s)","2025-2026",IF('SELPA Summary by Fiscal Year'!IS33="Pass","2024-2025",IF('SELPA Summary by Fiscal Year'!IS33="Pass With Exemption(s)","2024-2025",IF('SELPA Summary by Fiscal Year'!HZ33="Pass","2023-2024",IF('SELPA Summary by Fiscal Year'!HZ33="Pass With Exemption(s)","2023-2024",IF('SELPA Summary by Fiscal Year'!HG33="Pass","2022-2023",IF('SELPA Summary by Fiscal Year'!HG33="Pass With Exemption(s)","2022-2023",IF('SELPA Summary by Fiscal Year'!GN33="Pass","2021-2022",IF('SELPA Summary by Fiscal Year'!GN33="Pass With Exemption(s)","2021-2022",IF('SELPA Summary by Fiscal Year'!FU33="Pass","2020-2021",IF('SELPA Summary by Fiscal Year'!FU33="Pass With Exemption(s)","2020-2021",IF('SELPA Summary by Fiscal Year'!FB33="Pass","2019-2020",IF('SELPA Summary by Fiscal Year'!FB33="Pass With Exemption(s)","2019-2020",IF('SELPA Summary by Fiscal Year'!EI33="Pass","2018-2019",IF('SELPA Summary by Fiscal Year'!EI33="Pass With Exemption(s)","2018-2019",IF('SELPA Summary by Fiscal Year'!DP33="Pass","2017-2018",IF('SELPA Summary by Fiscal Year'!DP33="Pass With Exemption(s)","2017-2018",IF('SELPA Summary by Fiscal Year'!CW33="Pass","2016-2017",IF('SELPA Summary by Fiscal Year'!CW33="Pass With Exemption(s)","2016-2017",IF('SELPA Summary by Fiscal Year'!CD33="Pass","2015-2016",IF('SELPA Summary by Fiscal Year'!CD33="Pass With Exemption(s)","2015-2016",IF('SELPA Summary by Fiscal Year'!BK33="Pass","2014-2015",IF('SELPA Summary by Fiscal Year'!BK33="Pass With Exemption(s)","2014-2015",IF('SELPA Summary by Fiscal Year'!AR33="Pass","2013-2014",IF('SELPA Summary by Fiscal Year'!AR33="Pass With Exemption(s)","2013-2014",IF('SELPA Summary by Fiscal Year'!Y33="Pass","2012-2013",IF('SELPA Summary by Fiscal Year'!Y33="Pass With Exemption(s)","2012-2013",IF('SELPA Summary by Fiscal Year'!H33="Pass","2011-2012",IF('SELPA Summary by Fiscal Year'!H33="Pass With Exemption(s)","2011-2012",""))))))))))))))))))))))))))))))))</f>
        <v/>
      </c>
      <c r="G33" s="91" t="str">
        <f>IF(F33="","",VLOOKUP(F33,'District AC'!$A$10:$X$25,15,FALSE))</f>
        <v/>
      </c>
      <c r="H33" s="90" t="str">
        <f>IF('SELPA Summary by Fiscal Year'!KH33="Pass","2026-2027",IF('SELPA Summary by Fiscal Year'!KH33="Pass With Exemption(s)","2026-2027",IF('SELPA Summary by Fiscal Year'!JO33="Pass","2025-2026",IF('SELPA Summary by Fiscal Year'!JO33="Pass With Exemption(s)","2025-2026",IF('SELPA Summary by Fiscal Year'!IV33="Pass","2024-2025",IF('SELPA Summary by Fiscal Year'!IV33="Pass With Exemption(s)","2024-2025",IF('SELPA Summary by Fiscal Year'!IC33="Pass","2023-2024",IF('SELPA Summary by Fiscal Year'!IC33="Pass With Exemption(s)","2023-2024",IF('SELPA Summary by Fiscal Year'!HJ33="Pass","2022-2023",IF('SELPA Summary by Fiscal Year'!HJ33="Pass With Exemption(s)","2022-2023",IF('SELPA Summary by Fiscal Year'!GQ33="Pass","2021-2022",IF('SELPA Summary by Fiscal Year'!GQ33="Pass With Exemption(s)","2021-2022",IF('SELPA Summary by Fiscal Year'!FX33="Pass","2020-2021",IF('SELPA Summary by Fiscal Year'!FX33="Pass With Exemption(s)","2020-2021",IF('SELPA Summary by Fiscal Year'!FE33="Pass","2019-2020",IF('SELPA Summary by Fiscal Year'!FE33="Pass With Exemption(s)","2019-2020",IF('SELPA Summary by Fiscal Year'!EL33="Pass","2018-2019",IF('SELPA Summary by Fiscal Year'!EL33="Pass With Exemption(s)","2018-2019",IF('SELPA Summary by Fiscal Year'!DS33="Pass","2017-2018",IF('SELPA Summary by Fiscal Year'!DS33="Pass With Exemption(s)","2017-2018",IF('SELPA Summary by Fiscal Year'!CZ33="Pass","2016-2017",IF('SELPA Summary by Fiscal Year'!CZ33="Pass With Exemption(s)","2016-2017",IF('SELPA Summary by Fiscal Year'!CG33="Pass","2015-2016",IF('SELPA Summary by Fiscal Year'!CG33="Pass With Exemption(s)","2015-2016",IF('SELPA Summary by Fiscal Year'!BN33="Pass","2014-2015",IF('SELPA Summary by Fiscal Year'!BN33="Pass With Exemption(s)","2014-2015",IF('SELPA Summary by Fiscal Year'!AU33="Pass","2013-2014",IF('SELPA Summary by Fiscal Year'!AU33="Pass With Exemption(s)","2013-2014",IF('SELPA Summary by Fiscal Year'!AB33="Pass","2012-2013",IF('SELPA Summary by Fiscal Year'!AB33="Pass With Exemption(s)","2012-2013",IF('SELPA Summary by Fiscal Year'!J33="Pass","2011-2012",IF('SELPA Summary by Fiscal Year'!J33="Pass With Exemption(s)","2011-2012",""))))))))))))))))))))))))))))))))</f>
        <v/>
      </c>
      <c r="I33" s="91" t="str">
        <f>IF(H33="","",VLOOKUP(H33,'District AC'!$A$10:$X$25,16,FALSE))</f>
        <v/>
      </c>
    </row>
    <row r="34" spans="1:9" x14ac:dyDescent="0.3">
      <c r="A34" s="30">
        <f>'District AD'!$B$3</f>
        <v>0</v>
      </c>
      <c r="B34" s="90" t="str">
        <f>IF('SELPA Summary by Fiscal Year'!JW34="Pass","2026-2027",IF('SELPA Summary by Fiscal Year'!JW34="Pass With Exemption(s)","2026-2027",IF('SELPA Summary by Fiscal Year'!JD34="Pass","2025-2026",IF('SELPA Summary by Fiscal Year'!JD34="Pass With Exemption(s)","2025-2026",IF('SELPA Summary by Fiscal Year'!IK34="Pass","2024-2025",IF('SELPA Summary by Fiscal Year'!IK34="Pass With Exemption(s)","2024-2025",IF('SELPA Summary by Fiscal Year'!HR34="Pass","2023-2024",IF('SELPA Summary by Fiscal Year'!HR34="Pass With Exemption(s)","2023-2024",IF('SELPA Summary by Fiscal Year'!GY34="Pass","2022-2023",IF('SELPA Summary by Fiscal Year'!GY34="Pass With Exemption(s)","2022-2023",IF('SELPA Summary by Fiscal Year'!GF34="Pass","2021-2022",IF('SELPA Summary by Fiscal Year'!GF34="Pass With Exemption(s)","2021-2022",IF('SELPA Summary by Fiscal Year'!FM34="Pass","2020-2021",IF('SELPA Summary by Fiscal Year'!FM34="Pass With Exemption(s)","2020-2021",IF('SELPA Summary by Fiscal Year'!ET34="Pass","2019-2020",IF('SELPA Summary by Fiscal Year'!ET34="Pass With Exemption(s)","2019-2020",IF('SELPA Summary by Fiscal Year'!EA34="Pass","2018-2019",IF('SELPA Summary by Fiscal Year'!EA34="Pass With Exemption(s)","2018-2019",IF('SELPA Summary by Fiscal Year'!DH34="Pass","2017-2018",IF('SELPA Summary by Fiscal Year'!DH34="Pass With Exemption(s)","2017-2018",IF('SELPA Summary by Fiscal Year'!CO34="Pass","2016-2017",IF('SELPA Summary by Fiscal Year'!CO34="Pass With Exemption(s)","2016-2017",IF('SELPA Summary by Fiscal Year'!BV34="Pass","2015-2016",IF('SELPA Summary by Fiscal Year'!BV34="Pass With Exemption(s)","2015-2016",IF('SELPA Summary by Fiscal Year'!BC34="Pass","2014-2015",IF('SELPA Summary by Fiscal Year'!BC34="Pass With Exemption(s)","2014-2015",IF('SELPA Summary by Fiscal Year'!AJ34="Pass","2013-2014",IF('SELPA Summary by Fiscal Year'!AJ34="Pass With Exemption(s)","2013-2014",IF('SELPA Summary by Fiscal Year'!Q34="Pass","2012-2013",IF('SELPA Summary by Fiscal Year'!Q34="Pass With Exemption(s)","2012-2013",IF('SELPA Summary by Fiscal Year'!C34="Pass","2011-2012",IF('SELPA Summary by Fiscal Year'!C34="Pass With Exemption(s)","2011-2012",""))))))))))))))))))))))))))))))))</f>
        <v/>
      </c>
      <c r="C34" s="91" t="str">
        <f>IF(B34="","",VLOOKUP(B34,'District AD'!$A$10:$X$25,4,FALSE)-VLOOKUP(B34,'District AD'!$A$10:$X$25,24,FALSE))</f>
        <v/>
      </c>
      <c r="D34" s="90" t="str">
        <f>IF('SELPA Summary by Fiscal Year'!KA34="Pass","2026-2027",IF('SELPA Summary by Fiscal Year'!KA34="Pass With Exemption(s)","2026-2027",IF('SELPA Summary by Fiscal Year'!JH34="Pass","2025-2026",IF('SELPA Summary by Fiscal Year'!JH34="Pass With Exemption(s)","2025-2026",IF('SELPA Summary by Fiscal Year'!IO34="Pass","2024-2025",IF('SELPA Summary by Fiscal Year'!IO34="Pass With Exemption(s)","2024-2025",IF('SELPA Summary by Fiscal Year'!HV34="Pass","2023-2024",IF('SELPA Summary by Fiscal Year'!HV34="Pass With Exemption(s)","2023-2024",IF('SELPA Summary by Fiscal Year'!HC34="Pass","2022-2023",IF('SELPA Summary by Fiscal Year'!HC34="Pass With Exemption(s)","2022-2023",IF('SELPA Summary by Fiscal Year'!GJ34="Pass","2021-2022",IF('SELPA Summary by Fiscal Year'!GJ34="Pass With Exemption(s)","2021-2022",IF('SELPA Summary by Fiscal Year'!FQ34="Pass","2020-2021",IF('SELPA Summary by Fiscal Year'!FQ34="Pass With Exemption(s)","2020-2021",IF('SELPA Summary by Fiscal Year'!EX34="Pass","2019-2020",IF('SELPA Summary by Fiscal Year'!EX34="Pass With Exemption(s)","2019-2020",IF('SELPA Summary by Fiscal Year'!EE34="Pass","2018-2019",IF('SELPA Summary by Fiscal Year'!EE34="Pass With Exemption(s)","2018-2019",IF('SELPA Summary by Fiscal Year'!DL34="Pass","2017-2018",IF('SELPA Summary by Fiscal Year'!DL34="Pass With Exemption(s)","2017-2018",IF('SELPA Summary by Fiscal Year'!CS34="Pass","2016-2017",IF('SELPA Summary by Fiscal Year'!CS34="Pass With Exemption(s)","2016-2017",IF('SELPA Summary by Fiscal Year'!BZ34="Pass","2015-2016",IF('SELPA Summary by Fiscal Year'!BZ34="Pass With Exemption(s)","2016-2017",IF('SELPA Summary by Fiscal Year'!BG34="Pass","2014-2015",IF('SELPA Summary by Fiscal Year'!BG34="Pass With Exemption(s)","2014-2015",IF('SELPA Summary by Fiscal Year'!AN34="Pass","2013-2014",IF('SELPA Summary by Fiscal Year'!AN34="Pass With Exemption(s)","2013-2014",IF('SELPA Summary by Fiscal Year'!U34="Pass","2012-2013",IF('SELPA Summary by Fiscal Year'!U34="Pass With Exemption(s)","2012-2013",IF('SELPA Summary by Fiscal Year'!E34="Pass","2011-2012",IF('SELPA Summary by Fiscal Year'!E34="Pass With Exemption(s)","2011-2012",""))))))))))))))))))))))))))))))))</f>
        <v/>
      </c>
      <c r="E34" s="91" t="str">
        <f>IF(D34="","",VLOOKUP(D34,'District AD'!$A$10:$X$25,6,FALSE)-(VLOOKUP(D34,'District AD'!$A$10:$X$25,24,FALSE)/VLOOKUP(D34,'District AD'!$A$10:$X$25,5,FALSE)))</f>
        <v/>
      </c>
      <c r="F34" s="90" t="str">
        <f>IF('SELPA Summary by Fiscal Year'!KE34="Pass","2026-2027",IF('SELPA Summary by Fiscal Year'!KE34="Pass With Exemption(s)","2026-2027",IF('SELPA Summary by Fiscal Year'!JL34="Pass","2025-2026",IF('SELPA Summary by Fiscal Year'!JL34="Pass With Exemption(s)","2025-2026",IF('SELPA Summary by Fiscal Year'!IS34="Pass","2024-2025",IF('SELPA Summary by Fiscal Year'!IS34="Pass With Exemption(s)","2024-2025",IF('SELPA Summary by Fiscal Year'!HZ34="Pass","2023-2024",IF('SELPA Summary by Fiscal Year'!HZ34="Pass With Exemption(s)","2023-2024",IF('SELPA Summary by Fiscal Year'!HG34="Pass","2022-2023",IF('SELPA Summary by Fiscal Year'!HG34="Pass With Exemption(s)","2022-2023",IF('SELPA Summary by Fiscal Year'!GN34="Pass","2021-2022",IF('SELPA Summary by Fiscal Year'!GN34="Pass With Exemption(s)","2021-2022",IF('SELPA Summary by Fiscal Year'!FU34="Pass","2020-2021",IF('SELPA Summary by Fiscal Year'!FU34="Pass With Exemption(s)","2020-2021",IF('SELPA Summary by Fiscal Year'!FB34="Pass","2019-2020",IF('SELPA Summary by Fiscal Year'!FB34="Pass With Exemption(s)","2019-2020",IF('SELPA Summary by Fiscal Year'!EI34="Pass","2018-2019",IF('SELPA Summary by Fiscal Year'!EI34="Pass With Exemption(s)","2018-2019",IF('SELPA Summary by Fiscal Year'!DP34="Pass","2017-2018",IF('SELPA Summary by Fiscal Year'!DP34="Pass With Exemption(s)","2017-2018",IF('SELPA Summary by Fiscal Year'!CW34="Pass","2016-2017",IF('SELPA Summary by Fiscal Year'!CW34="Pass With Exemption(s)","2016-2017",IF('SELPA Summary by Fiscal Year'!CD34="Pass","2015-2016",IF('SELPA Summary by Fiscal Year'!CD34="Pass With Exemption(s)","2015-2016",IF('SELPA Summary by Fiscal Year'!BK34="Pass","2014-2015",IF('SELPA Summary by Fiscal Year'!BK34="Pass With Exemption(s)","2014-2015",IF('SELPA Summary by Fiscal Year'!AR34="Pass","2013-2014",IF('SELPA Summary by Fiscal Year'!AR34="Pass With Exemption(s)","2013-2014",IF('SELPA Summary by Fiscal Year'!Y34="Pass","2012-2013",IF('SELPA Summary by Fiscal Year'!Y34="Pass With Exemption(s)","2012-2013",IF('SELPA Summary by Fiscal Year'!H34="Pass","2011-2012",IF('SELPA Summary by Fiscal Year'!H34="Pass With Exemption(s)","2011-2012",""))))))))))))))))))))))))))))))))</f>
        <v/>
      </c>
      <c r="G34" s="91" t="str">
        <f>IF(F34="","",VLOOKUP(F34,'District AD'!$A$10:$X$25,15,FALSE))</f>
        <v/>
      </c>
      <c r="H34" s="90" t="str">
        <f>IF('SELPA Summary by Fiscal Year'!KH34="Pass","2026-2027",IF('SELPA Summary by Fiscal Year'!KH34="Pass With Exemption(s)","2026-2027",IF('SELPA Summary by Fiscal Year'!JO34="Pass","2025-2026",IF('SELPA Summary by Fiscal Year'!JO34="Pass With Exemption(s)","2025-2026",IF('SELPA Summary by Fiscal Year'!IV34="Pass","2024-2025",IF('SELPA Summary by Fiscal Year'!IV34="Pass With Exemption(s)","2024-2025",IF('SELPA Summary by Fiscal Year'!IC34="Pass","2023-2024",IF('SELPA Summary by Fiscal Year'!IC34="Pass With Exemption(s)","2023-2024",IF('SELPA Summary by Fiscal Year'!HJ34="Pass","2022-2023",IF('SELPA Summary by Fiscal Year'!HJ34="Pass With Exemption(s)","2022-2023",IF('SELPA Summary by Fiscal Year'!GQ34="Pass","2021-2022",IF('SELPA Summary by Fiscal Year'!GQ34="Pass With Exemption(s)","2021-2022",IF('SELPA Summary by Fiscal Year'!FX34="Pass","2020-2021",IF('SELPA Summary by Fiscal Year'!FX34="Pass With Exemption(s)","2020-2021",IF('SELPA Summary by Fiscal Year'!FE34="Pass","2019-2020",IF('SELPA Summary by Fiscal Year'!FE34="Pass With Exemption(s)","2019-2020",IF('SELPA Summary by Fiscal Year'!EL34="Pass","2018-2019",IF('SELPA Summary by Fiscal Year'!EL34="Pass With Exemption(s)","2018-2019",IF('SELPA Summary by Fiscal Year'!DS34="Pass","2017-2018",IF('SELPA Summary by Fiscal Year'!DS34="Pass With Exemption(s)","2017-2018",IF('SELPA Summary by Fiscal Year'!CZ34="Pass","2016-2017",IF('SELPA Summary by Fiscal Year'!CZ34="Pass With Exemption(s)","2016-2017",IF('SELPA Summary by Fiscal Year'!CG34="Pass","2015-2016",IF('SELPA Summary by Fiscal Year'!CG34="Pass With Exemption(s)","2015-2016",IF('SELPA Summary by Fiscal Year'!BN34="Pass","2014-2015",IF('SELPA Summary by Fiscal Year'!BN34="Pass With Exemption(s)","2014-2015",IF('SELPA Summary by Fiscal Year'!AU34="Pass","2013-2014",IF('SELPA Summary by Fiscal Year'!AU34="Pass With Exemption(s)","2013-2014",IF('SELPA Summary by Fiscal Year'!AB34="Pass","2012-2013",IF('SELPA Summary by Fiscal Year'!AB34="Pass With Exemption(s)","2012-2013",IF('SELPA Summary by Fiscal Year'!J34="Pass","2011-2012",IF('SELPA Summary by Fiscal Year'!J34="Pass With Exemption(s)","2011-2012",""))))))))))))))))))))))))))))))))</f>
        <v/>
      </c>
      <c r="I34" s="91" t="str">
        <f>IF(H34="","",VLOOKUP(H34,'District AD'!$A$10:$X$25,16,FALSE))</f>
        <v/>
      </c>
    </row>
    <row r="35" spans="1:9" x14ac:dyDescent="0.3">
      <c r="A35" s="30">
        <f>'District AE'!$B$3</f>
        <v>0</v>
      </c>
      <c r="B35" s="90" t="str">
        <f>IF('SELPA Summary by Fiscal Year'!JW35="Pass","2026-2027",IF('SELPA Summary by Fiscal Year'!JW35="Pass With Exemption(s)","2026-2027",IF('SELPA Summary by Fiscal Year'!JD35="Pass","2025-2026",IF('SELPA Summary by Fiscal Year'!JD35="Pass With Exemption(s)","2025-2026",IF('SELPA Summary by Fiscal Year'!IK35="Pass","2024-2025",IF('SELPA Summary by Fiscal Year'!IK35="Pass With Exemption(s)","2024-2025",IF('SELPA Summary by Fiscal Year'!HR35="Pass","2023-2024",IF('SELPA Summary by Fiscal Year'!HR35="Pass With Exemption(s)","2023-2024",IF('SELPA Summary by Fiscal Year'!GY35="Pass","2022-2023",IF('SELPA Summary by Fiscal Year'!GY35="Pass With Exemption(s)","2022-2023",IF('SELPA Summary by Fiscal Year'!GF35="Pass","2021-2022",IF('SELPA Summary by Fiscal Year'!GF35="Pass With Exemption(s)","2021-2022",IF('SELPA Summary by Fiscal Year'!FM35="Pass","2020-2021",IF('SELPA Summary by Fiscal Year'!FM35="Pass With Exemption(s)","2020-2021",IF('SELPA Summary by Fiscal Year'!ET35="Pass","2019-2020",IF('SELPA Summary by Fiscal Year'!ET35="Pass With Exemption(s)","2019-2020",IF('SELPA Summary by Fiscal Year'!EA35="Pass","2018-2019",IF('SELPA Summary by Fiscal Year'!EA35="Pass With Exemption(s)","2018-2019",IF('SELPA Summary by Fiscal Year'!DH35="Pass","2017-2018",IF('SELPA Summary by Fiscal Year'!DH35="Pass With Exemption(s)","2017-2018",IF('SELPA Summary by Fiscal Year'!CO35="Pass","2016-2017",IF('SELPA Summary by Fiscal Year'!CO35="Pass With Exemption(s)","2016-2017",IF('SELPA Summary by Fiscal Year'!BV35="Pass","2015-2016",IF('SELPA Summary by Fiscal Year'!BV35="Pass With Exemption(s)","2015-2016",IF('SELPA Summary by Fiscal Year'!BC35="Pass","2014-2015",IF('SELPA Summary by Fiscal Year'!BC35="Pass With Exemption(s)","2014-2015",IF('SELPA Summary by Fiscal Year'!AJ35="Pass","2013-2014",IF('SELPA Summary by Fiscal Year'!AJ35="Pass With Exemption(s)","2013-2014",IF('SELPA Summary by Fiscal Year'!Q35="Pass","2012-2013",IF('SELPA Summary by Fiscal Year'!Q35="Pass With Exemption(s)","2012-2013",IF('SELPA Summary by Fiscal Year'!C35="Pass","2011-2012",IF('SELPA Summary by Fiscal Year'!C35="Pass With Exemption(s)","2011-2012",""))))))))))))))))))))))))))))))))</f>
        <v/>
      </c>
      <c r="C35" s="91" t="str">
        <f>IF(B35="","",VLOOKUP(B35,'District AE'!$A$10:$X$25,4,FALSE)-VLOOKUP(B35,'District AE'!$A$10:$X$25,24,FALSE))</f>
        <v/>
      </c>
      <c r="D35" s="90" t="str">
        <f>IF('SELPA Summary by Fiscal Year'!KA35="Pass","2026-2027",IF('SELPA Summary by Fiscal Year'!KA35="Pass With Exemption(s)","2026-2027",IF('SELPA Summary by Fiscal Year'!JH35="Pass","2025-2026",IF('SELPA Summary by Fiscal Year'!JH35="Pass With Exemption(s)","2025-2026",IF('SELPA Summary by Fiscal Year'!IO35="Pass","2024-2025",IF('SELPA Summary by Fiscal Year'!IO35="Pass With Exemption(s)","2024-2025",IF('SELPA Summary by Fiscal Year'!HV35="Pass","2023-2024",IF('SELPA Summary by Fiscal Year'!HV35="Pass With Exemption(s)","2023-2024",IF('SELPA Summary by Fiscal Year'!HC35="Pass","2022-2023",IF('SELPA Summary by Fiscal Year'!HC35="Pass With Exemption(s)","2022-2023",IF('SELPA Summary by Fiscal Year'!GJ35="Pass","2021-2022",IF('SELPA Summary by Fiscal Year'!GJ35="Pass With Exemption(s)","2021-2022",IF('SELPA Summary by Fiscal Year'!FQ35="Pass","2020-2021",IF('SELPA Summary by Fiscal Year'!FQ35="Pass With Exemption(s)","2020-2021",IF('SELPA Summary by Fiscal Year'!EX35="Pass","2019-2020",IF('SELPA Summary by Fiscal Year'!EX35="Pass With Exemption(s)","2019-2020",IF('SELPA Summary by Fiscal Year'!EE35="Pass","2018-2019",IF('SELPA Summary by Fiscal Year'!EE35="Pass With Exemption(s)","2018-2019",IF('SELPA Summary by Fiscal Year'!DL35="Pass","2017-2018",IF('SELPA Summary by Fiscal Year'!DL35="Pass With Exemption(s)","2017-2018",IF('SELPA Summary by Fiscal Year'!CS35="Pass","2016-2017",IF('SELPA Summary by Fiscal Year'!CS35="Pass With Exemption(s)","2016-2017",IF('SELPA Summary by Fiscal Year'!BZ35="Pass","2015-2016",IF('SELPA Summary by Fiscal Year'!BZ35="Pass With Exemption(s)","2016-2017",IF('SELPA Summary by Fiscal Year'!BG35="Pass","2014-2015",IF('SELPA Summary by Fiscal Year'!BG35="Pass With Exemption(s)","2014-2015",IF('SELPA Summary by Fiscal Year'!AN35="Pass","2013-2014",IF('SELPA Summary by Fiscal Year'!AN35="Pass With Exemption(s)","2013-2014",IF('SELPA Summary by Fiscal Year'!U35="Pass","2012-2013",IF('SELPA Summary by Fiscal Year'!U35="Pass With Exemption(s)","2012-2013",IF('SELPA Summary by Fiscal Year'!E35="Pass","2011-2012",IF('SELPA Summary by Fiscal Year'!E35="Pass With Exemption(s)","2011-2012",""))))))))))))))))))))))))))))))))</f>
        <v/>
      </c>
      <c r="E35" s="91" t="str">
        <f>IF(D35="","",VLOOKUP(D35,'District AE'!$A$10:$X$25,6,FALSE)-(VLOOKUP(D35,'District AE'!$A$10:$X$25,24,FALSE)/VLOOKUP(D35,'District AE'!$A$10:$X$25,5,FALSE)))</f>
        <v/>
      </c>
      <c r="F35" s="90" t="str">
        <f>IF('SELPA Summary by Fiscal Year'!KE35="Pass","2026-2027",IF('SELPA Summary by Fiscal Year'!KE35="Pass With Exemption(s)","2026-2027",IF('SELPA Summary by Fiscal Year'!JL35="Pass","2025-2026",IF('SELPA Summary by Fiscal Year'!JL35="Pass With Exemption(s)","2025-2026",IF('SELPA Summary by Fiscal Year'!IS35="Pass","2024-2025",IF('SELPA Summary by Fiscal Year'!IS35="Pass With Exemption(s)","2024-2025",IF('SELPA Summary by Fiscal Year'!HZ35="Pass","2023-2024",IF('SELPA Summary by Fiscal Year'!HZ35="Pass With Exemption(s)","2023-2024",IF('SELPA Summary by Fiscal Year'!HG35="Pass","2022-2023",IF('SELPA Summary by Fiscal Year'!HG35="Pass With Exemption(s)","2022-2023",IF('SELPA Summary by Fiscal Year'!GN35="Pass","2021-2022",IF('SELPA Summary by Fiscal Year'!GN35="Pass With Exemption(s)","2021-2022",IF('SELPA Summary by Fiscal Year'!FU35="Pass","2020-2021",IF('SELPA Summary by Fiscal Year'!FU35="Pass With Exemption(s)","2020-2021",IF('SELPA Summary by Fiscal Year'!FB35="Pass","2019-2020",IF('SELPA Summary by Fiscal Year'!FB35="Pass With Exemption(s)","2019-2020",IF('SELPA Summary by Fiscal Year'!EI35="Pass","2018-2019",IF('SELPA Summary by Fiscal Year'!EI35="Pass With Exemption(s)","2018-2019",IF('SELPA Summary by Fiscal Year'!DP35="Pass","2017-2018",IF('SELPA Summary by Fiscal Year'!DP35="Pass With Exemption(s)","2017-2018",IF('SELPA Summary by Fiscal Year'!CW35="Pass","2016-2017",IF('SELPA Summary by Fiscal Year'!CW35="Pass With Exemption(s)","2016-2017",IF('SELPA Summary by Fiscal Year'!CD35="Pass","2015-2016",IF('SELPA Summary by Fiscal Year'!CD35="Pass With Exemption(s)","2015-2016",IF('SELPA Summary by Fiscal Year'!BK35="Pass","2014-2015",IF('SELPA Summary by Fiscal Year'!BK35="Pass With Exemption(s)","2014-2015",IF('SELPA Summary by Fiscal Year'!AR35="Pass","2013-2014",IF('SELPA Summary by Fiscal Year'!AR35="Pass With Exemption(s)","2013-2014",IF('SELPA Summary by Fiscal Year'!Y35="Pass","2012-2013",IF('SELPA Summary by Fiscal Year'!Y35="Pass With Exemption(s)","2012-2013",IF('SELPA Summary by Fiscal Year'!H35="Pass","2011-2012",IF('SELPA Summary by Fiscal Year'!H35="Pass With Exemption(s)","2011-2012",""))))))))))))))))))))))))))))))))</f>
        <v/>
      </c>
      <c r="G35" s="91" t="str">
        <f>IF(F35="","",VLOOKUP(F35,'District AE'!$A$10:$X$25,15,FALSE))</f>
        <v/>
      </c>
      <c r="H35" s="90" t="str">
        <f>IF('SELPA Summary by Fiscal Year'!KH35="Pass","2026-2027",IF('SELPA Summary by Fiscal Year'!KH35="Pass With Exemption(s)","2026-2027",IF('SELPA Summary by Fiscal Year'!JO35="Pass","2025-2026",IF('SELPA Summary by Fiscal Year'!JO35="Pass With Exemption(s)","2025-2026",IF('SELPA Summary by Fiscal Year'!IV35="Pass","2024-2025",IF('SELPA Summary by Fiscal Year'!IV35="Pass With Exemption(s)","2024-2025",IF('SELPA Summary by Fiscal Year'!IC35="Pass","2023-2024",IF('SELPA Summary by Fiscal Year'!IC35="Pass With Exemption(s)","2023-2024",IF('SELPA Summary by Fiscal Year'!HJ35="Pass","2022-2023",IF('SELPA Summary by Fiscal Year'!HJ35="Pass With Exemption(s)","2022-2023",IF('SELPA Summary by Fiscal Year'!GQ35="Pass","2021-2022",IF('SELPA Summary by Fiscal Year'!GQ35="Pass With Exemption(s)","2021-2022",IF('SELPA Summary by Fiscal Year'!FX35="Pass","2020-2021",IF('SELPA Summary by Fiscal Year'!FX35="Pass With Exemption(s)","2020-2021",IF('SELPA Summary by Fiscal Year'!FE35="Pass","2019-2020",IF('SELPA Summary by Fiscal Year'!FE35="Pass With Exemption(s)","2019-2020",IF('SELPA Summary by Fiscal Year'!EL35="Pass","2018-2019",IF('SELPA Summary by Fiscal Year'!EL35="Pass With Exemption(s)","2018-2019",IF('SELPA Summary by Fiscal Year'!DS35="Pass","2017-2018",IF('SELPA Summary by Fiscal Year'!DS35="Pass With Exemption(s)","2017-2018",IF('SELPA Summary by Fiscal Year'!CZ35="Pass","2016-2017",IF('SELPA Summary by Fiscal Year'!CZ35="Pass With Exemption(s)","2016-2017",IF('SELPA Summary by Fiscal Year'!CG35="Pass","2015-2016",IF('SELPA Summary by Fiscal Year'!CG35="Pass With Exemption(s)","2015-2016",IF('SELPA Summary by Fiscal Year'!BN35="Pass","2014-2015",IF('SELPA Summary by Fiscal Year'!BN35="Pass With Exemption(s)","2014-2015",IF('SELPA Summary by Fiscal Year'!AU35="Pass","2013-2014",IF('SELPA Summary by Fiscal Year'!AU35="Pass With Exemption(s)","2013-2014",IF('SELPA Summary by Fiscal Year'!AB35="Pass","2012-2013",IF('SELPA Summary by Fiscal Year'!AB35="Pass With Exemption(s)","2012-2013",IF('SELPA Summary by Fiscal Year'!J35="Pass","2011-2012",IF('SELPA Summary by Fiscal Year'!J35="Pass With Exemption(s)","2011-2012",""))))))))))))))))))))))))))))))))</f>
        <v/>
      </c>
      <c r="I35" s="91" t="str">
        <f>IF(H35="","",VLOOKUP(H35,'District AE'!$A$10:$X$25,16,FALSE))</f>
        <v/>
      </c>
    </row>
    <row r="36" spans="1:9" x14ac:dyDescent="0.3">
      <c r="A36" s="30">
        <f>'District AF'!$B$3</f>
        <v>0</v>
      </c>
      <c r="B36" s="90" t="str">
        <f>IF('SELPA Summary by Fiscal Year'!JW36="Pass","2026-2027",IF('SELPA Summary by Fiscal Year'!JW36="Pass With Exemption(s)","2026-2027",IF('SELPA Summary by Fiscal Year'!JD36="Pass","2025-2026",IF('SELPA Summary by Fiscal Year'!JD36="Pass With Exemption(s)","2025-2026",IF('SELPA Summary by Fiscal Year'!IK36="Pass","2024-2025",IF('SELPA Summary by Fiscal Year'!IK36="Pass With Exemption(s)","2024-2025",IF('SELPA Summary by Fiscal Year'!HR36="Pass","2023-2024",IF('SELPA Summary by Fiscal Year'!HR36="Pass With Exemption(s)","2023-2024",IF('SELPA Summary by Fiscal Year'!GY36="Pass","2022-2023",IF('SELPA Summary by Fiscal Year'!GY36="Pass With Exemption(s)","2022-2023",IF('SELPA Summary by Fiscal Year'!GF36="Pass","2021-2022",IF('SELPA Summary by Fiscal Year'!GF36="Pass With Exemption(s)","2021-2022",IF('SELPA Summary by Fiscal Year'!FM36="Pass","2020-2021",IF('SELPA Summary by Fiscal Year'!FM36="Pass With Exemption(s)","2020-2021",IF('SELPA Summary by Fiscal Year'!ET36="Pass","2019-2020",IF('SELPA Summary by Fiscal Year'!ET36="Pass With Exemption(s)","2019-2020",IF('SELPA Summary by Fiscal Year'!EA36="Pass","2018-2019",IF('SELPA Summary by Fiscal Year'!EA36="Pass With Exemption(s)","2018-2019",IF('SELPA Summary by Fiscal Year'!DH36="Pass","2017-2018",IF('SELPA Summary by Fiscal Year'!DH36="Pass With Exemption(s)","2017-2018",IF('SELPA Summary by Fiscal Year'!CO36="Pass","2016-2017",IF('SELPA Summary by Fiscal Year'!CO36="Pass With Exemption(s)","2016-2017",IF('SELPA Summary by Fiscal Year'!BV36="Pass","2015-2016",IF('SELPA Summary by Fiscal Year'!BV36="Pass With Exemption(s)","2015-2016",IF('SELPA Summary by Fiscal Year'!BC36="Pass","2014-2015",IF('SELPA Summary by Fiscal Year'!BC36="Pass With Exemption(s)","2014-2015",IF('SELPA Summary by Fiscal Year'!AJ36="Pass","2013-2014",IF('SELPA Summary by Fiscal Year'!AJ36="Pass With Exemption(s)","2013-2014",IF('SELPA Summary by Fiscal Year'!Q36="Pass","2012-2013",IF('SELPA Summary by Fiscal Year'!Q36="Pass With Exemption(s)","2012-2013",IF('SELPA Summary by Fiscal Year'!C36="Pass","2011-2012",IF('SELPA Summary by Fiscal Year'!C36="Pass With Exemption(s)","2011-2012",""))))))))))))))))))))))))))))))))</f>
        <v/>
      </c>
      <c r="C36" s="91" t="str">
        <f>IF(B36="","",VLOOKUP(B36,'District AF'!$A$10:$X$25,4,FALSE)-VLOOKUP(B36,'District AF'!$A$10:$X$25,24,FALSE))</f>
        <v/>
      </c>
      <c r="D36" s="90" t="str">
        <f>IF('SELPA Summary by Fiscal Year'!KA36="Pass","2026-2027",IF('SELPA Summary by Fiscal Year'!KA36="Pass With Exemption(s)","2026-2027",IF('SELPA Summary by Fiscal Year'!JH36="Pass","2025-2026",IF('SELPA Summary by Fiscal Year'!JH36="Pass With Exemption(s)","2025-2026",IF('SELPA Summary by Fiscal Year'!IO36="Pass","2024-2025",IF('SELPA Summary by Fiscal Year'!IO36="Pass With Exemption(s)","2024-2025",IF('SELPA Summary by Fiscal Year'!HV36="Pass","2023-2024",IF('SELPA Summary by Fiscal Year'!HV36="Pass With Exemption(s)","2023-2024",IF('SELPA Summary by Fiscal Year'!HC36="Pass","2022-2023",IF('SELPA Summary by Fiscal Year'!HC36="Pass With Exemption(s)","2022-2023",IF('SELPA Summary by Fiscal Year'!GJ36="Pass","2021-2022",IF('SELPA Summary by Fiscal Year'!GJ36="Pass With Exemption(s)","2021-2022",IF('SELPA Summary by Fiscal Year'!FQ36="Pass","2020-2021",IF('SELPA Summary by Fiscal Year'!FQ36="Pass With Exemption(s)","2020-2021",IF('SELPA Summary by Fiscal Year'!EX36="Pass","2019-2020",IF('SELPA Summary by Fiscal Year'!EX36="Pass With Exemption(s)","2019-2020",IF('SELPA Summary by Fiscal Year'!EE36="Pass","2018-2019",IF('SELPA Summary by Fiscal Year'!EE36="Pass With Exemption(s)","2018-2019",IF('SELPA Summary by Fiscal Year'!DL36="Pass","2017-2018",IF('SELPA Summary by Fiscal Year'!DL36="Pass With Exemption(s)","2017-2018",IF('SELPA Summary by Fiscal Year'!CS36="Pass","2016-2017",IF('SELPA Summary by Fiscal Year'!CS36="Pass With Exemption(s)","2016-2017",IF('SELPA Summary by Fiscal Year'!BZ36="Pass","2015-2016",IF('SELPA Summary by Fiscal Year'!BZ36="Pass With Exemption(s)","2016-2017",IF('SELPA Summary by Fiscal Year'!BG36="Pass","2014-2015",IF('SELPA Summary by Fiscal Year'!BG36="Pass With Exemption(s)","2014-2015",IF('SELPA Summary by Fiscal Year'!AN36="Pass","2013-2014",IF('SELPA Summary by Fiscal Year'!AN36="Pass With Exemption(s)","2013-2014",IF('SELPA Summary by Fiscal Year'!U36="Pass","2012-2013",IF('SELPA Summary by Fiscal Year'!U36="Pass With Exemption(s)","2012-2013",IF('SELPA Summary by Fiscal Year'!E36="Pass","2011-2012",IF('SELPA Summary by Fiscal Year'!E36="Pass With Exemption(s)","2011-2012",""))))))))))))))))))))))))))))))))</f>
        <v/>
      </c>
      <c r="E36" s="91" t="str">
        <f>IF(D36="","",VLOOKUP(D36,'District AF'!$A$10:$X$25,6,FALSE)-(VLOOKUP(D36,'District AF'!$A$10:$X$25,24,FALSE)/VLOOKUP(D36,'District AF'!$A$10:$X$25,5,FALSE)))</f>
        <v/>
      </c>
      <c r="F36" s="90" t="str">
        <f>IF('SELPA Summary by Fiscal Year'!KE36="Pass","2026-2027",IF('SELPA Summary by Fiscal Year'!KE36="Pass With Exemption(s)","2026-2027",IF('SELPA Summary by Fiscal Year'!JL36="Pass","2025-2026",IF('SELPA Summary by Fiscal Year'!JL36="Pass With Exemption(s)","2025-2026",IF('SELPA Summary by Fiscal Year'!IS36="Pass","2024-2025",IF('SELPA Summary by Fiscal Year'!IS36="Pass With Exemption(s)","2024-2025",IF('SELPA Summary by Fiscal Year'!HZ36="Pass","2023-2024",IF('SELPA Summary by Fiscal Year'!HZ36="Pass With Exemption(s)","2023-2024",IF('SELPA Summary by Fiscal Year'!HG36="Pass","2022-2023",IF('SELPA Summary by Fiscal Year'!HG36="Pass With Exemption(s)","2022-2023",IF('SELPA Summary by Fiscal Year'!GN36="Pass","2021-2022",IF('SELPA Summary by Fiscal Year'!GN36="Pass With Exemption(s)","2021-2022",IF('SELPA Summary by Fiscal Year'!FU36="Pass","2020-2021",IF('SELPA Summary by Fiscal Year'!FU36="Pass With Exemption(s)","2020-2021",IF('SELPA Summary by Fiscal Year'!FB36="Pass","2019-2020",IF('SELPA Summary by Fiscal Year'!FB36="Pass With Exemption(s)","2019-2020",IF('SELPA Summary by Fiscal Year'!EI36="Pass","2018-2019",IF('SELPA Summary by Fiscal Year'!EI36="Pass With Exemption(s)","2018-2019",IF('SELPA Summary by Fiscal Year'!DP36="Pass","2017-2018",IF('SELPA Summary by Fiscal Year'!DP36="Pass With Exemption(s)","2017-2018",IF('SELPA Summary by Fiscal Year'!CW36="Pass","2016-2017",IF('SELPA Summary by Fiscal Year'!CW36="Pass With Exemption(s)","2016-2017",IF('SELPA Summary by Fiscal Year'!CD36="Pass","2015-2016",IF('SELPA Summary by Fiscal Year'!CD36="Pass With Exemption(s)","2015-2016",IF('SELPA Summary by Fiscal Year'!BK36="Pass","2014-2015",IF('SELPA Summary by Fiscal Year'!BK36="Pass With Exemption(s)","2014-2015",IF('SELPA Summary by Fiscal Year'!AR36="Pass","2013-2014",IF('SELPA Summary by Fiscal Year'!AR36="Pass With Exemption(s)","2013-2014",IF('SELPA Summary by Fiscal Year'!Y36="Pass","2012-2013",IF('SELPA Summary by Fiscal Year'!Y36="Pass With Exemption(s)","2012-2013",IF('SELPA Summary by Fiscal Year'!H36="Pass","2011-2012",IF('SELPA Summary by Fiscal Year'!H36="Pass With Exemption(s)","2011-2012",""))))))))))))))))))))))))))))))))</f>
        <v/>
      </c>
      <c r="G36" s="91" t="str">
        <f>IF(F36="","",VLOOKUP(F36,'District AF'!$A$10:$X$25,15,FALSE))</f>
        <v/>
      </c>
      <c r="H36" s="90" t="str">
        <f>IF('SELPA Summary by Fiscal Year'!KH36="Pass","2026-2027",IF('SELPA Summary by Fiscal Year'!KH36="Pass With Exemption(s)","2026-2027",IF('SELPA Summary by Fiscal Year'!JO36="Pass","2025-2026",IF('SELPA Summary by Fiscal Year'!JO36="Pass With Exemption(s)","2025-2026",IF('SELPA Summary by Fiscal Year'!IV36="Pass","2024-2025",IF('SELPA Summary by Fiscal Year'!IV36="Pass With Exemption(s)","2024-2025",IF('SELPA Summary by Fiscal Year'!IC36="Pass","2023-2024",IF('SELPA Summary by Fiscal Year'!IC36="Pass With Exemption(s)","2023-2024",IF('SELPA Summary by Fiscal Year'!HJ36="Pass","2022-2023",IF('SELPA Summary by Fiscal Year'!HJ36="Pass With Exemption(s)","2022-2023",IF('SELPA Summary by Fiscal Year'!GQ36="Pass","2021-2022",IF('SELPA Summary by Fiscal Year'!GQ36="Pass With Exemption(s)","2021-2022",IF('SELPA Summary by Fiscal Year'!FX36="Pass","2020-2021",IF('SELPA Summary by Fiscal Year'!FX36="Pass With Exemption(s)","2020-2021",IF('SELPA Summary by Fiscal Year'!FE36="Pass","2019-2020",IF('SELPA Summary by Fiscal Year'!FE36="Pass With Exemption(s)","2019-2020",IF('SELPA Summary by Fiscal Year'!EL36="Pass","2018-2019",IF('SELPA Summary by Fiscal Year'!EL36="Pass With Exemption(s)","2018-2019",IF('SELPA Summary by Fiscal Year'!DS36="Pass","2017-2018",IF('SELPA Summary by Fiscal Year'!DS36="Pass With Exemption(s)","2017-2018",IF('SELPA Summary by Fiscal Year'!CZ36="Pass","2016-2017",IF('SELPA Summary by Fiscal Year'!CZ36="Pass With Exemption(s)","2016-2017",IF('SELPA Summary by Fiscal Year'!CG36="Pass","2015-2016",IF('SELPA Summary by Fiscal Year'!CG36="Pass With Exemption(s)","2015-2016",IF('SELPA Summary by Fiscal Year'!BN36="Pass","2014-2015",IF('SELPA Summary by Fiscal Year'!BN36="Pass With Exemption(s)","2014-2015",IF('SELPA Summary by Fiscal Year'!AU36="Pass","2013-2014",IF('SELPA Summary by Fiscal Year'!AU36="Pass With Exemption(s)","2013-2014",IF('SELPA Summary by Fiscal Year'!AB36="Pass","2012-2013",IF('SELPA Summary by Fiscal Year'!AB36="Pass With Exemption(s)","2012-2013",IF('SELPA Summary by Fiscal Year'!J36="Pass","2011-2012",IF('SELPA Summary by Fiscal Year'!J36="Pass With Exemption(s)","2011-2012",""))))))))))))))))))))))))))))))))</f>
        <v/>
      </c>
      <c r="I36" s="91" t="str">
        <f>IF(H36="","",VLOOKUP(H36,'District AF'!$A$10:$X$25,16,FALSE))</f>
        <v/>
      </c>
    </row>
    <row r="37" spans="1:9" x14ac:dyDescent="0.3">
      <c r="A37" s="30">
        <f>'District AG'!$B$3</f>
        <v>0</v>
      </c>
      <c r="B37" s="90" t="str">
        <f>IF('SELPA Summary by Fiscal Year'!JW37="Pass","2026-2027",IF('SELPA Summary by Fiscal Year'!JW37="Pass With Exemption(s)","2026-2027",IF('SELPA Summary by Fiscal Year'!JD37="Pass","2025-2026",IF('SELPA Summary by Fiscal Year'!JD37="Pass With Exemption(s)","2025-2026",IF('SELPA Summary by Fiscal Year'!IK37="Pass","2024-2025",IF('SELPA Summary by Fiscal Year'!IK37="Pass With Exemption(s)","2024-2025",IF('SELPA Summary by Fiscal Year'!HR37="Pass","2023-2024",IF('SELPA Summary by Fiscal Year'!HR37="Pass With Exemption(s)","2023-2024",IF('SELPA Summary by Fiscal Year'!GY37="Pass","2022-2023",IF('SELPA Summary by Fiscal Year'!GY37="Pass With Exemption(s)","2022-2023",IF('SELPA Summary by Fiscal Year'!GF37="Pass","2021-2022",IF('SELPA Summary by Fiscal Year'!GF37="Pass With Exemption(s)","2021-2022",IF('SELPA Summary by Fiscal Year'!FM37="Pass","2020-2021",IF('SELPA Summary by Fiscal Year'!FM37="Pass With Exemption(s)","2020-2021",IF('SELPA Summary by Fiscal Year'!ET37="Pass","2019-2020",IF('SELPA Summary by Fiscal Year'!ET37="Pass With Exemption(s)","2019-2020",IF('SELPA Summary by Fiscal Year'!EA37="Pass","2018-2019",IF('SELPA Summary by Fiscal Year'!EA37="Pass With Exemption(s)","2018-2019",IF('SELPA Summary by Fiscal Year'!DH37="Pass","2017-2018",IF('SELPA Summary by Fiscal Year'!DH37="Pass With Exemption(s)","2017-2018",IF('SELPA Summary by Fiscal Year'!CO37="Pass","2016-2017",IF('SELPA Summary by Fiscal Year'!CO37="Pass With Exemption(s)","2016-2017",IF('SELPA Summary by Fiscal Year'!BV37="Pass","2015-2016",IF('SELPA Summary by Fiscal Year'!BV37="Pass With Exemption(s)","2015-2016",IF('SELPA Summary by Fiscal Year'!BC37="Pass","2014-2015",IF('SELPA Summary by Fiscal Year'!BC37="Pass With Exemption(s)","2014-2015",IF('SELPA Summary by Fiscal Year'!AJ37="Pass","2013-2014",IF('SELPA Summary by Fiscal Year'!AJ37="Pass With Exemption(s)","2013-2014",IF('SELPA Summary by Fiscal Year'!Q37="Pass","2012-2013",IF('SELPA Summary by Fiscal Year'!Q37="Pass With Exemption(s)","2012-2013",IF('SELPA Summary by Fiscal Year'!C37="Pass","2011-2012",IF('SELPA Summary by Fiscal Year'!C37="Pass With Exemption(s)","2011-2012",""))))))))))))))))))))))))))))))))</f>
        <v/>
      </c>
      <c r="C37" s="91" t="str">
        <f>IF(B37="","",VLOOKUP(B37,'District AG'!$A$10:$X$25,4,FALSE)-VLOOKUP(B37,'District AG'!$A$10:$X$25,24,FALSE))</f>
        <v/>
      </c>
      <c r="D37" s="90" t="str">
        <f>IF('SELPA Summary by Fiscal Year'!KA37="Pass","2026-2027",IF('SELPA Summary by Fiscal Year'!KA37="Pass With Exemption(s)","2026-2027",IF('SELPA Summary by Fiscal Year'!JH37="Pass","2025-2026",IF('SELPA Summary by Fiscal Year'!JH37="Pass With Exemption(s)","2025-2026",IF('SELPA Summary by Fiscal Year'!IO37="Pass","2024-2025",IF('SELPA Summary by Fiscal Year'!IO37="Pass With Exemption(s)","2024-2025",IF('SELPA Summary by Fiscal Year'!HV37="Pass","2023-2024",IF('SELPA Summary by Fiscal Year'!HV37="Pass With Exemption(s)","2023-2024",IF('SELPA Summary by Fiscal Year'!HC37="Pass","2022-2023",IF('SELPA Summary by Fiscal Year'!HC37="Pass With Exemption(s)","2022-2023",IF('SELPA Summary by Fiscal Year'!GJ37="Pass","2021-2022",IF('SELPA Summary by Fiscal Year'!GJ37="Pass With Exemption(s)","2021-2022",IF('SELPA Summary by Fiscal Year'!FQ37="Pass","2020-2021",IF('SELPA Summary by Fiscal Year'!FQ37="Pass With Exemption(s)","2020-2021",IF('SELPA Summary by Fiscal Year'!EX37="Pass","2019-2020",IF('SELPA Summary by Fiscal Year'!EX37="Pass With Exemption(s)","2019-2020",IF('SELPA Summary by Fiscal Year'!EE37="Pass","2018-2019",IF('SELPA Summary by Fiscal Year'!EE37="Pass With Exemption(s)","2018-2019",IF('SELPA Summary by Fiscal Year'!DL37="Pass","2017-2018",IF('SELPA Summary by Fiscal Year'!DL37="Pass With Exemption(s)","2017-2018",IF('SELPA Summary by Fiscal Year'!CS37="Pass","2016-2017",IF('SELPA Summary by Fiscal Year'!CS37="Pass With Exemption(s)","2016-2017",IF('SELPA Summary by Fiscal Year'!BZ37="Pass","2015-2016",IF('SELPA Summary by Fiscal Year'!BZ37="Pass With Exemption(s)","2016-2017",IF('SELPA Summary by Fiscal Year'!BG37="Pass","2014-2015",IF('SELPA Summary by Fiscal Year'!BG37="Pass With Exemption(s)","2014-2015",IF('SELPA Summary by Fiscal Year'!AN37="Pass","2013-2014",IF('SELPA Summary by Fiscal Year'!AN37="Pass With Exemption(s)","2013-2014",IF('SELPA Summary by Fiscal Year'!U37="Pass","2012-2013",IF('SELPA Summary by Fiscal Year'!U37="Pass With Exemption(s)","2012-2013",IF('SELPA Summary by Fiscal Year'!E37="Pass","2011-2012",IF('SELPA Summary by Fiscal Year'!E37="Pass With Exemption(s)","2011-2012",""))))))))))))))))))))))))))))))))</f>
        <v/>
      </c>
      <c r="E37" s="91" t="str">
        <f>IF(D37="","",VLOOKUP(D37,'District AG'!$A$10:$X$25,6,FALSE)-(VLOOKUP(D37,'District AG'!$A$10:$X$25,24,FALSE)/VLOOKUP(D37,'District AG'!$A$10:$X$25,5,FALSE)))</f>
        <v/>
      </c>
      <c r="F37" s="90" t="str">
        <f>IF('SELPA Summary by Fiscal Year'!KE37="Pass","2026-2027",IF('SELPA Summary by Fiscal Year'!KE37="Pass With Exemption(s)","2026-2027",IF('SELPA Summary by Fiscal Year'!JL37="Pass","2025-2026",IF('SELPA Summary by Fiscal Year'!JL37="Pass With Exemption(s)","2025-2026",IF('SELPA Summary by Fiscal Year'!IS37="Pass","2024-2025",IF('SELPA Summary by Fiscal Year'!IS37="Pass With Exemption(s)","2024-2025",IF('SELPA Summary by Fiscal Year'!HZ37="Pass","2023-2024",IF('SELPA Summary by Fiscal Year'!HZ37="Pass With Exemption(s)","2023-2024",IF('SELPA Summary by Fiscal Year'!HG37="Pass","2022-2023",IF('SELPA Summary by Fiscal Year'!HG37="Pass With Exemption(s)","2022-2023",IF('SELPA Summary by Fiscal Year'!GN37="Pass","2021-2022",IF('SELPA Summary by Fiscal Year'!GN37="Pass With Exemption(s)","2021-2022",IF('SELPA Summary by Fiscal Year'!FU37="Pass","2020-2021",IF('SELPA Summary by Fiscal Year'!FU37="Pass With Exemption(s)","2020-2021",IF('SELPA Summary by Fiscal Year'!FB37="Pass","2019-2020",IF('SELPA Summary by Fiscal Year'!FB37="Pass With Exemption(s)","2019-2020",IF('SELPA Summary by Fiscal Year'!EI37="Pass","2018-2019",IF('SELPA Summary by Fiscal Year'!EI37="Pass With Exemption(s)","2018-2019",IF('SELPA Summary by Fiscal Year'!DP37="Pass","2017-2018",IF('SELPA Summary by Fiscal Year'!DP37="Pass With Exemption(s)","2017-2018",IF('SELPA Summary by Fiscal Year'!CW37="Pass","2016-2017",IF('SELPA Summary by Fiscal Year'!CW37="Pass With Exemption(s)","2016-2017",IF('SELPA Summary by Fiscal Year'!CD37="Pass","2015-2016",IF('SELPA Summary by Fiscal Year'!CD37="Pass With Exemption(s)","2015-2016",IF('SELPA Summary by Fiscal Year'!BK37="Pass","2014-2015",IF('SELPA Summary by Fiscal Year'!BK37="Pass With Exemption(s)","2014-2015",IF('SELPA Summary by Fiscal Year'!AR37="Pass","2013-2014",IF('SELPA Summary by Fiscal Year'!AR37="Pass With Exemption(s)","2013-2014",IF('SELPA Summary by Fiscal Year'!Y37="Pass","2012-2013",IF('SELPA Summary by Fiscal Year'!Y37="Pass With Exemption(s)","2012-2013",IF('SELPA Summary by Fiscal Year'!H37="Pass","2011-2012",IF('SELPA Summary by Fiscal Year'!H37="Pass With Exemption(s)","2011-2012",""))))))))))))))))))))))))))))))))</f>
        <v/>
      </c>
      <c r="G37" s="91" t="str">
        <f>IF(F37="","",VLOOKUP(F37,'District AG'!$A$10:$X$25,15,FALSE))</f>
        <v/>
      </c>
      <c r="H37" s="90" t="str">
        <f>IF('SELPA Summary by Fiscal Year'!KH37="Pass","2026-2027",IF('SELPA Summary by Fiscal Year'!KH37="Pass With Exemption(s)","2026-2027",IF('SELPA Summary by Fiscal Year'!JO37="Pass","2025-2026",IF('SELPA Summary by Fiscal Year'!JO37="Pass With Exemption(s)","2025-2026",IF('SELPA Summary by Fiscal Year'!IV37="Pass","2024-2025",IF('SELPA Summary by Fiscal Year'!IV37="Pass With Exemption(s)","2024-2025",IF('SELPA Summary by Fiscal Year'!IC37="Pass","2023-2024",IF('SELPA Summary by Fiscal Year'!IC37="Pass With Exemption(s)","2023-2024",IF('SELPA Summary by Fiscal Year'!HJ37="Pass","2022-2023",IF('SELPA Summary by Fiscal Year'!HJ37="Pass With Exemption(s)","2022-2023",IF('SELPA Summary by Fiscal Year'!GQ37="Pass","2021-2022",IF('SELPA Summary by Fiscal Year'!GQ37="Pass With Exemption(s)","2021-2022",IF('SELPA Summary by Fiscal Year'!FX37="Pass","2020-2021",IF('SELPA Summary by Fiscal Year'!FX37="Pass With Exemption(s)","2020-2021",IF('SELPA Summary by Fiscal Year'!FE37="Pass","2019-2020",IF('SELPA Summary by Fiscal Year'!FE37="Pass With Exemption(s)","2019-2020",IF('SELPA Summary by Fiscal Year'!EL37="Pass","2018-2019",IF('SELPA Summary by Fiscal Year'!EL37="Pass With Exemption(s)","2018-2019",IF('SELPA Summary by Fiscal Year'!DS37="Pass","2017-2018",IF('SELPA Summary by Fiscal Year'!DS37="Pass With Exemption(s)","2017-2018",IF('SELPA Summary by Fiscal Year'!CZ37="Pass","2016-2017",IF('SELPA Summary by Fiscal Year'!CZ37="Pass With Exemption(s)","2016-2017",IF('SELPA Summary by Fiscal Year'!CG37="Pass","2015-2016",IF('SELPA Summary by Fiscal Year'!CG37="Pass With Exemption(s)","2015-2016",IF('SELPA Summary by Fiscal Year'!BN37="Pass","2014-2015",IF('SELPA Summary by Fiscal Year'!BN37="Pass With Exemption(s)","2014-2015",IF('SELPA Summary by Fiscal Year'!AU37="Pass","2013-2014",IF('SELPA Summary by Fiscal Year'!AU37="Pass With Exemption(s)","2013-2014",IF('SELPA Summary by Fiscal Year'!AB37="Pass","2012-2013",IF('SELPA Summary by Fiscal Year'!AB37="Pass With Exemption(s)","2012-2013",IF('SELPA Summary by Fiscal Year'!J37="Pass","2011-2012",IF('SELPA Summary by Fiscal Year'!J37="Pass With Exemption(s)","2011-2012",""))))))))))))))))))))))))))))))))</f>
        <v/>
      </c>
      <c r="I37" s="91" t="str">
        <f>IF(H37="","",VLOOKUP(H37,'District AG'!$A$10:$X$25,16,FALSE))</f>
        <v/>
      </c>
    </row>
    <row r="38" spans="1:9" x14ac:dyDescent="0.3">
      <c r="A38" s="30">
        <f>'District AH'!$B$3</f>
        <v>0</v>
      </c>
      <c r="B38" s="90" t="str">
        <f>IF('SELPA Summary by Fiscal Year'!JW38="Pass","2026-2027",IF('SELPA Summary by Fiscal Year'!JW38="Pass With Exemption(s)","2026-2027",IF('SELPA Summary by Fiscal Year'!JD38="Pass","2025-2026",IF('SELPA Summary by Fiscal Year'!JD38="Pass With Exemption(s)","2025-2026",IF('SELPA Summary by Fiscal Year'!IK38="Pass","2024-2025",IF('SELPA Summary by Fiscal Year'!IK38="Pass With Exemption(s)","2024-2025",IF('SELPA Summary by Fiscal Year'!HR38="Pass","2023-2024",IF('SELPA Summary by Fiscal Year'!HR38="Pass With Exemption(s)","2023-2024",IF('SELPA Summary by Fiscal Year'!GY38="Pass","2022-2023",IF('SELPA Summary by Fiscal Year'!GY38="Pass With Exemption(s)","2022-2023",IF('SELPA Summary by Fiscal Year'!GF38="Pass","2021-2022",IF('SELPA Summary by Fiscal Year'!GF38="Pass With Exemption(s)","2021-2022",IF('SELPA Summary by Fiscal Year'!FM38="Pass","2020-2021",IF('SELPA Summary by Fiscal Year'!FM38="Pass With Exemption(s)","2020-2021",IF('SELPA Summary by Fiscal Year'!ET38="Pass","2019-2020",IF('SELPA Summary by Fiscal Year'!ET38="Pass With Exemption(s)","2019-2020",IF('SELPA Summary by Fiscal Year'!EA38="Pass","2018-2019",IF('SELPA Summary by Fiscal Year'!EA38="Pass With Exemption(s)","2018-2019",IF('SELPA Summary by Fiscal Year'!DH38="Pass","2017-2018",IF('SELPA Summary by Fiscal Year'!DH38="Pass With Exemption(s)","2017-2018",IF('SELPA Summary by Fiscal Year'!CO38="Pass","2016-2017",IF('SELPA Summary by Fiscal Year'!CO38="Pass With Exemption(s)","2016-2017",IF('SELPA Summary by Fiscal Year'!BV38="Pass","2015-2016",IF('SELPA Summary by Fiscal Year'!BV38="Pass With Exemption(s)","2015-2016",IF('SELPA Summary by Fiscal Year'!BC38="Pass","2014-2015",IF('SELPA Summary by Fiscal Year'!BC38="Pass With Exemption(s)","2014-2015",IF('SELPA Summary by Fiscal Year'!AJ38="Pass","2013-2014",IF('SELPA Summary by Fiscal Year'!AJ38="Pass With Exemption(s)","2013-2014",IF('SELPA Summary by Fiscal Year'!Q38="Pass","2012-2013",IF('SELPA Summary by Fiscal Year'!Q38="Pass With Exemption(s)","2012-2013",IF('SELPA Summary by Fiscal Year'!C38="Pass","2011-2012",IF('SELPA Summary by Fiscal Year'!C38="Pass With Exemption(s)","2011-2012",""))))))))))))))))))))))))))))))))</f>
        <v/>
      </c>
      <c r="C38" s="91" t="str">
        <f>IF(B38="","",VLOOKUP(B38,'District AH'!$A$10:$X$25,4,FALSE)-VLOOKUP(B38,'District AH'!$A$10:$X$25,24,FALSE))</f>
        <v/>
      </c>
      <c r="D38" s="90" t="str">
        <f>IF('SELPA Summary by Fiscal Year'!KA38="Pass","2026-2027",IF('SELPA Summary by Fiscal Year'!KA38="Pass With Exemption(s)","2026-2027",IF('SELPA Summary by Fiscal Year'!JH38="Pass","2025-2026",IF('SELPA Summary by Fiscal Year'!JH38="Pass With Exemption(s)","2025-2026",IF('SELPA Summary by Fiscal Year'!IO38="Pass","2024-2025",IF('SELPA Summary by Fiscal Year'!IO38="Pass With Exemption(s)","2024-2025",IF('SELPA Summary by Fiscal Year'!HV38="Pass","2023-2024",IF('SELPA Summary by Fiscal Year'!HV38="Pass With Exemption(s)","2023-2024",IF('SELPA Summary by Fiscal Year'!HC38="Pass","2022-2023",IF('SELPA Summary by Fiscal Year'!HC38="Pass With Exemption(s)","2022-2023",IF('SELPA Summary by Fiscal Year'!GJ38="Pass","2021-2022",IF('SELPA Summary by Fiscal Year'!GJ38="Pass With Exemption(s)","2021-2022",IF('SELPA Summary by Fiscal Year'!FQ38="Pass","2020-2021",IF('SELPA Summary by Fiscal Year'!FQ38="Pass With Exemption(s)","2020-2021",IF('SELPA Summary by Fiscal Year'!EX38="Pass","2019-2020",IF('SELPA Summary by Fiscal Year'!EX38="Pass With Exemption(s)","2019-2020",IF('SELPA Summary by Fiscal Year'!EE38="Pass","2018-2019",IF('SELPA Summary by Fiscal Year'!EE38="Pass With Exemption(s)","2018-2019",IF('SELPA Summary by Fiscal Year'!DL38="Pass","2017-2018",IF('SELPA Summary by Fiscal Year'!DL38="Pass With Exemption(s)","2017-2018",IF('SELPA Summary by Fiscal Year'!CS38="Pass","2016-2017",IF('SELPA Summary by Fiscal Year'!CS38="Pass With Exemption(s)","2016-2017",IF('SELPA Summary by Fiscal Year'!BZ38="Pass","2015-2016",IF('SELPA Summary by Fiscal Year'!BZ38="Pass With Exemption(s)","2016-2017",IF('SELPA Summary by Fiscal Year'!BG38="Pass","2014-2015",IF('SELPA Summary by Fiscal Year'!BG38="Pass With Exemption(s)","2014-2015",IF('SELPA Summary by Fiscal Year'!AN38="Pass","2013-2014",IF('SELPA Summary by Fiscal Year'!AN38="Pass With Exemption(s)","2013-2014",IF('SELPA Summary by Fiscal Year'!U38="Pass","2012-2013",IF('SELPA Summary by Fiscal Year'!U38="Pass With Exemption(s)","2012-2013",IF('SELPA Summary by Fiscal Year'!E38="Pass","2011-2012",IF('SELPA Summary by Fiscal Year'!E38="Pass With Exemption(s)","2011-2012",""))))))))))))))))))))))))))))))))</f>
        <v/>
      </c>
      <c r="E38" s="91" t="str">
        <f>IF(D38="","",VLOOKUP(D38,'District AH'!$A$10:$X$25,6,FALSE)-(VLOOKUP(D38,'District AH'!$A$10:$X$25,24,FALSE)/VLOOKUP(D38,'District AH'!$A$10:$X$25,5,FALSE)))</f>
        <v/>
      </c>
      <c r="F38" s="90" t="str">
        <f>IF('SELPA Summary by Fiscal Year'!KE38="Pass","2026-2027",IF('SELPA Summary by Fiscal Year'!KE38="Pass With Exemption(s)","2026-2027",IF('SELPA Summary by Fiscal Year'!JL38="Pass","2025-2026",IF('SELPA Summary by Fiscal Year'!JL38="Pass With Exemption(s)","2025-2026",IF('SELPA Summary by Fiscal Year'!IS38="Pass","2024-2025",IF('SELPA Summary by Fiscal Year'!IS38="Pass With Exemption(s)","2024-2025",IF('SELPA Summary by Fiscal Year'!HZ38="Pass","2023-2024",IF('SELPA Summary by Fiscal Year'!HZ38="Pass With Exemption(s)","2023-2024",IF('SELPA Summary by Fiscal Year'!HG38="Pass","2022-2023",IF('SELPA Summary by Fiscal Year'!HG38="Pass With Exemption(s)","2022-2023",IF('SELPA Summary by Fiscal Year'!GN38="Pass","2021-2022",IF('SELPA Summary by Fiscal Year'!GN38="Pass With Exemption(s)","2021-2022",IF('SELPA Summary by Fiscal Year'!FU38="Pass","2020-2021",IF('SELPA Summary by Fiscal Year'!FU38="Pass With Exemption(s)","2020-2021",IF('SELPA Summary by Fiscal Year'!FB38="Pass","2019-2020",IF('SELPA Summary by Fiscal Year'!FB38="Pass With Exemption(s)","2019-2020",IF('SELPA Summary by Fiscal Year'!EI38="Pass","2018-2019",IF('SELPA Summary by Fiscal Year'!EI38="Pass With Exemption(s)","2018-2019",IF('SELPA Summary by Fiscal Year'!DP38="Pass","2017-2018",IF('SELPA Summary by Fiscal Year'!DP38="Pass With Exemption(s)","2017-2018",IF('SELPA Summary by Fiscal Year'!CW38="Pass","2016-2017",IF('SELPA Summary by Fiscal Year'!CW38="Pass With Exemption(s)","2016-2017",IF('SELPA Summary by Fiscal Year'!CD38="Pass","2015-2016",IF('SELPA Summary by Fiscal Year'!CD38="Pass With Exemption(s)","2015-2016",IF('SELPA Summary by Fiscal Year'!BK38="Pass","2014-2015",IF('SELPA Summary by Fiscal Year'!BK38="Pass With Exemption(s)","2014-2015",IF('SELPA Summary by Fiscal Year'!AR38="Pass","2013-2014",IF('SELPA Summary by Fiscal Year'!AR38="Pass With Exemption(s)","2013-2014",IF('SELPA Summary by Fiscal Year'!Y38="Pass","2012-2013",IF('SELPA Summary by Fiscal Year'!Y38="Pass With Exemption(s)","2012-2013",IF('SELPA Summary by Fiscal Year'!H38="Pass","2011-2012",IF('SELPA Summary by Fiscal Year'!H38="Pass With Exemption(s)","2011-2012",""))))))))))))))))))))))))))))))))</f>
        <v/>
      </c>
      <c r="G38" s="91" t="str">
        <f>IF(F38="","",VLOOKUP(F38,'District AH'!$A$10:$X$25,15,FALSE))</f>
        <v/>
      </c>
      <c r="H38" s="90" t="str">
        <f>IF('SELPA Summary by Fiscal Year'!KH38="Pass","2026-2027",IF('SELPA Summary by Fiscal Year'!KH38="Pass With Exemption(s)","2026-2027",IF('SELPA Summary by Fiscal Year'!JO38="Pass","2025-2026",IF('SELPA Summary by Fiscal Year'!JO38="Pass With Exemption(s)","2025-2026",IF('SELPA Summary by Fiscal Year'!IV38="Pass","2024-2025",IF('SELPA Summary by Fiscal Year'!IV38="Pass With Exemption(s)","2024-2025",IF('SELPA Summary by Fiscal Year'!IC38="Pass","2023-2024",IF('SELPA Summary by Fiscal Year'!IC38="Pass With Exemption(s)","2023-2024",IF('SELPA Summary by Fiscal Year'!HJ38="Pass","2022-2023",IF('SELPA Summary by Fiscal Year'!HJ38="Pass With Exemption(s)","2022-2023",IF('SELPA Summary by Fiscal Year'!GQ38="Pass","2021-2022",IF('SELPA Summary by Fiscal Year'!GQ38="Pass With Exemption(s)","2021-2022",IF('SELPA Summary by Fiscal Year'!FX38="Pass","2020-2021",IF('SELPA Summary by Fiscal Year'!FX38="Pass With Exemption(s)","2020-2021",IF('SELPA Summary by Fiscal Year'!FE38="Pass","2019-2020",IF('SELPA Summary by Fiscal Year'!FE38="Pass With Exemption(s)","2019-2020",IF('SELPA Summary by Fiscal Year'!EL38="Pass","2018-2019",IF('SELPA Summary by Fiscal Year'!EL38="Pass With Exemption(s)","2018-2019",IF('SELPA Summary by Fiscal Year'!DS38="Pass","2017-2018",IF('SELPA Summary by Fiscal Year'!DS38="Pass With Exemption(s)","2017-2018",IF('SELPA Summary by Fiscal Year'!CZ38="Pass","2016-2017",IF('SELPA Summary by Fiscal Year'!CZ38="Pass With Exemption(s)","2016-2017",IF('SELPA Summary by Fiscal Year'!CG38="Pass","2015-2016",IF('SELPA Summary by Fiscal Year'!CG38="Pass With Exemption(s)","2015-2016",IF('SELPA Summary by Fiscal Year'!BN38="Pass","2014-2015",IF('SELPA Summary by Fiscal Year'!BN38="Pass With Exemption(s)","2014-2015",IF('SELPA Summary by Fiscal Year'!AU38="Pass","2013-2014",IF('SELPA Summary by Fiscal Year'!AU38="Pass With Exemption(s)","2013-2014",IF('SELPA Summary by Fiscal Year'!AB38="Pass","2012-2013",IF('SELPA Summary by Fiscal Year'!AB38="Pass With Exemption(s)","2012-2013",IF('SELPA Summary by Fiscal Year'!J38="Pass","2011-2012",IF('SELPA Summary by Fiscal Year'!J38="Pass With Exemption(s)","2011-2012",""))))))))))))))))))))))))))))))))</f>
        <v/>
      </c>
      <c r="I38" s="91" t="str">
        <f>IF(H38="","",VLOOKUP(H38,'District AH'!$A$10:$X$25,16,FALSE))</f>
        <v/>
      </c>
    </row>
    <row r="39" spans="1:9" x14ac:dyDescent="0.3">
      <c r="A39" s="30">
        <f>'District AI'!$B$3</f>
        <v>0</v>
      </c>
      <c r="B39" s="90" t="str">
        <f>IF('SELPA Summary by Fiscal Year'!JW39="Pass","2026-2027",IF('SELPA Summary by Fiscal Year'!JW39="Pass With Exemption(s)","2026-2027",IF('SELPA Summary by Fiscal Year'!JD39="Pass","2025-2026",IF('SELPA Summary by Fiscal Year'!JD39="Pass With Exemption(s)","2025-2026",IF('SELPA Summary by Fiscal Year'!IK39="Pass","2024-2025",IF('SELPA Summary by Fiscal Year'!IK39="Pass With Exemption(s)","2024-2025",IF('SELPA Summary by Fiscal Year'!HR39="Pass","2023-2024",IF('SELPA Summary by Fiscal Year'!HR39="Pass With Exemption(s)","2023-2024",IF('SELPA Summary by Fiscal Year'!GY39="Pass","2022-2023",IF('SELPA Summary by Fiscal Year'!GY39="Pass With Exemption(s)","2022-2023",IF('SELPA Summary by Fiscal Year'!GF39="Pass","2021-2022",IF('SELPA Summary by Fiscal Year'!GF39="Pass With Exemption(s)","2021-2022",IF('SELPA Summary by Fiscal Year'!FM39="Pass","2020-2021",IF('SELPA Summary by Fiscal Year'!FM39="Pass With Exemption(s)","2020-2021",IF('SELPA Summary by Fiscal Year'!ET39="Pass","2019-2020",IF('SELPA Summary by Fiscal Year'!ET39="Pass With Exemption(s)","2019-2020",IF('SELPA Summary by Fiscal Year'!EA39="Pass","2018-2019",IF('SELPA Summary by Fiscal Year'!EA39="Pass With Exemption(s)","2018-2019",IF('SELPA Summary by Fiscal Year'!DH39="Pass","2017-2018",IF('SELPA Summary by Fiscal Year'!DH39="Pass With Exemption(s)","2017-2018",IF('SELPA Summary by Fiscal Year'!CO39="Pass","2016-2017",IF('SELPA Summary by Fiscal Year'!CO39="Pass With Exemption(s)","2016-2017",IF('SELPA Summary by Fiscal Year'!BV39="Pass","2015-2016",IF('SELPA Summary by Fiscal Year'!BV39="Pass With Exemption(s)","2015-2016",IF('SELPA Summary by Fiscal Year'!BC39="Pass","2014-2015",IF('SELPA Summary by Fiscal Year'!BC39="Pass With Exemption(s)","2014-2015",IF('SELPA Summary by Fiscal Year'!AJ39="Pass","2013-2014",IF('SELPA Summary by Fiscal Year'!AJ39="Pass With Exemption(s)","2013-2014",IF('SELPA Summary by Fiscal Year'!Q39="Pass","2012-2013",IF('SELPA Summary by Fiscal Year'!Q39="Pass With Exemption(s)","2012-2013",IF('SELPA Summary by Fiscal Year'!C39="Pass","2011-2012",IF('SELPA Summary by Fiscal Year'!C39="Pass With Exemption(s)","2011-2012",""))))))))))))))))))))))))))))))))</f>
        <v/>
      </c>
      <c r="C39" s="91" t="str">
        <f>IF(B39="","",VLOOKUP(B39,'District AI'!$A$10:$X$25,4,FALSE)-VLOOKUP(B39,'District AI'!$A$10:$X$25,24,FALSE))</f>
        <v/>
      </c>
      <c r="D39" s="90" t="str">
        <f>IF('SELPA Summary by Fiscal Year'!KA39="Pass","2026-2027",IF('SELPA Summary by Fiscal Year'!KA39="Pass With Exemption(s)","2026-2027",IF('SELPA Summary by Fiscal Year'!JH39="Pass","2025-2026",IF('SELPA Summary by Fiscal Year'!JH39="Pass With Exemption(s)","2025-2026",IF('SELPA Summary by Fiscal Year'!IO39="Pass","2024-2025",IF('SELPA Summary by Fiscal Year'!IO39="Pass With Exemption(s)","2024-2025",IF('SELPA Summary by Fiscal Year'!HV39="Pass","2023-2024",IF('SELPA Summary by Fiscal Year'!HV39="Pass With Exemption(s)","2023-2024",IF('SELPA Summary by Fiscal Year'!HC39="Pass","2022-2023",IF('SELPA Summary by Fiscal Year'!HC39="Pass With Exemption(s)","2022-2023",IF('SELPA Summary by Fiscal Year'!GJ39="Pass","2021-2022",IF('SELPA Summary by Fiscal Year'!GJ39="Pass With Exemption(s)","2021-2022",IF('SELPA Summary by Fiscal Year'!FQ39="Pass","2020-2021",IF('SELPA Summary by Fiscal Year'!FQ39="Pass With Exemption(s)","2020-2021",IF('SELPA Summary by Fiscal Year'!EX39="Pass","2019-2020",IF('SELPA Summary by Fiscal Year'!EX39="Pass With Exemption(s)","2019-2020",IF('SELPA Summary by Fiscal Year'!EE39="Pass","2018-2019",IF('SELPA Summary by Fiscal Year'!EE39="Pass With Exemption(s)","2018-2019",IF('SELPA Summary by Fiscal Year'!DL39="Pass","2017-2018",IF('SELPA Summary by Fiscal Year'!DL39="Pass With Exemption(s)","2017-2018",IF('SELPA Summary by Fiscal Year'!CS39="Pass","2016-2017",IF('SELPA Summary by Fiscal Year'!CS39="Pass With Exemption(s)","2016-2017",IF('SELPA Summary by Fiscal Year'!BZ39="Pass","2015-2016",IF('SELPA Summary by Fiscal Year'!BZ39="Pass With Exemption(s)","2016-2017",IF('SELPA Summary by Fiscal Year'!BG39="Pass","2014-2015",IF('SELPA Summary by Fiscal Year'!BG39="Pass With Exemption(s)","2014-2015",IF('SELPA Summary by Fiscal Year'!AN39="Pass","2013-2014",IF('SELPA Summary by Fiscal Year'!AN39="Pass With Exemption(s)","2013-2014",IF('SELPA Summary by Fiscal Year'!U39="Pass","2012-2013",IF('SELPA Summary by Fiscal Year'!U39="Pass With Exemption(s)","2012-2013",IF('SELPA Summary by Fiscal Year'!E39="Pass","2011-2012",IF('SELPA Summary by Fiscal Year'!E39="Pass With Exemption(s)","2011-2012",""))))))))))))))))))))))))))))))))</f>
        <v/>
      </c>
      <c r="E39" s="91" t="str">
        <f>IF(D39="","",VLOOKUP(D39,'District AI'!$A$10:$X$25,6,FALSE)-(VLOOKUP(D39,'District AI'!$A$10:$X$25,24,FALSE)/VLOOKUP(D39,'District AI'!$A$10:$X$25,5,FALSE)))</f>
        <v/>
      </c>
      <c r="F39" s="90" t="str">
        <f>IF('SELPA Summary by Fiscal Year'!KE39="Pass","2026-2027",IF('SELPA Summary by Fiscal Year'!KE39="Pass With Exemption(s)","2026-2027",IF('SELPA Summary by Fiscal Year'!JL39="Pass","2025-2026",IF('SELPA Summary by Fiscal Year'!JL39="Pass With Exemption(s)","2025-2026",IF('SELPA Summary by Fiscal Year'!IS39="Pass","2024-2025",IF('SELPA Summary by Fiscal Year'!IS39="Pass With Exemption(s)","2024-2025",IF('SELPA Summary by Fiscal Year'!HZ39="Pass","2023-2024",IF('SELPA Summary by Fiscal Year'!HZ39="Pass With Exemption(s)","2023-2024",IF('SELPA Summary by Fiscal Year'!HG39="Pass","2022-2023",IF('SELPA Summary by Fiscal Year'!HG39="Pass With Exemption(s)","2022-2023",IF('SELPA Summary by Fiscal Year'!GN39="Pass","2021-2022",IF('SELPA Summary by Fiscal Year'!GN39="Pass With Exemption(s)","2021-2022",IF('SELPA Summary by Fiscal Year'!FU39="Pass","2020-2021",IF('SELPA Summary by Fiscal Year'!FU39="Pass With Exemption(s)","2020-2021",IF('SELPA Summary by Fiscal Year'!FB39="Pass","2019-2020",IF('SELPA Summary by Fiscal Year'!FB39="Pass With Exemption(s)","2019-2020",IF('SELPA Summary by Fiscal Year'!EI39="Pass","2018-2019",IF('SELPA Summary by Fiscal Year'!EI39="Pass With Exemption(s)","2018-2019",IF('SELPA Summary by Fiscal Year'!DP39="Pass","2017-2018",IF('SELPA Summary by Fiscal Year'!DP39="Pass With Exemption(s)","2017-2018",IF('SELPA Summary by Fiscal Year'!CW39="Pass","2016-2017",IF('SELPA Summary by Fiscal Year'!CW39="Pass With Exemption(s)","2016-2017",IF('SELPA Summary by Fiscal Year'!CD39="Pass","2015-2016",IF('SELPA Summary by Fiscal Year'!CD39="Pass With Exemption(s)","2015-2016",IF('SELPA Summary by Fiscal Year'!BK39="Pass","2014-2015",IF('SELPA Summary by Fiscal Year'!BK39="Pass With Exemption(s)","2014-2015",IF('SELPA Summary by Fiscal Year'!AR39="Pass","2013-2014",IF('SELPA Summary by Fiscal Year'!AR39="Pass With Exemption(s)","2013-2014",IF('SELPA Summary by Fiscal Year'!Y39="Pass","2012-2013",IF('SELPA Summary by Fiscal Year'!Y39="Pass With Exemption(s)","2012-2013",IF('SELPA Summary by Fiscal Year'!H39="Pass","2011-2012",IF('SELPA Summary by Fiscal Year'!H39="Pass With Exemption(s)","2011-2012",""))))))))))))))))))))))))))))))))</f>
        <v/>
      </c>
      <c r="G39" s="91" t="str">
        <f>IF(F39="","",VLOOKUP(F39,'District AI'!$A$10:$X$25,15,FALSE))</f>
        <v/>
      </c>
      <c r="H39" s="90" t="str">
        <f>IF('SELPA Summary by Fiscal Year'!KH39="Pass","2026-2027",IF('SELPA Summary by Fiscal Year'!KH39="Pass With Exemption(s)","2026-2027",IF('SELPA Summary by Fiscal Year'!JO39="Pass","2025-2026",IF('SELPA Summary by Fiscal Year'!JO39="Pass With Exemption(s)","2025-2026",IF('SELPA Summary by Fiscal Year'!IV39="Pass","2024-2025",IF('SELPA Summary by Fiscal Year'!IV39="Pass With Exemption(s)","2024-2025",IF('SELPA Summary by Fiscal Year'!IC39="Pass","2023-2024",IF('SELPA Summary by Fiscal Year'!IC39="Pass With Exemption(s)","2023-2024",IF('SELPA Summary by Fiscal Year'!HJ39="Pass","2022-2023",IF('SELPA Summary by Fiscal Year'!HJ39="Pass With Exemption(s)","2022-2023",IF('SELPA Summary by Fiscal Year'!GQ39="Pass","2021-2022",IF('SELPA Summary by Fiscal Year'!GQ39="Pass With Exemption(s)","2021-2022",IF('SELPA Summary by Fiscal Year'!FX39="Pass","2020-2021",IF('SELPA Summary by Fiscal Year'!FX39="Pass With Exemption(s)","2020-2021",IF('SELPA Summary by Fiscal Year'!FE39="Pass","2019-2020",IF('SELPA Summary by Fiscal Year'!FE39="Pass With Exemption(s)","2019-2020",IF('SELPA Summary by Fiscal Year'!EL39="Pass","2018-2019",IF('SELPA Summary by Fiscal Year'!EL39="Pass With Exemption(s)","2018-2019",IF('SELPA Summary by Fiscal Year'!DS39="Pass","2017-2018",IF('SELPA Summary by Fiscal Year'!DS39="Pass With Exemption(s)","2017-2018",IF('SELPA Summary by Fiscal Year'!CZ39="Pass","2016-2017",IF('SELPA Summary by Fiscal Year'!CZ39="Pass With Exemption(s)","2016-2017",IF('SELPA Summary by Fiscal Year'!CG39="Pass","2015-2016",IF('SELPA Summary by Fiscal Year'!CG39="Pass With Exemption(s)","2015-2016",IF('SELPA Summary by Fiscal Year'!BN39="Pass","2014-2015",IF('SELPA Summary by Fiscal Year'!BN39="Pass With Exemption(s)","2014-2015",IF('SELPA Summary by Fiscal Year'!AU39="Pass","2013-2014",IF('SELPA Summary by Fiscal Year'!AU39="Pass With Exemption(s)","2013-2014",IF('SELPA Summary by Fiscal Year'!AB39="Pass","2012-2013",IF('SELPA Summary by Fiscal Year'!AB39="Pass With Exemption(s)","2012-2013",IF('SELPA Summary by Fiscal Year'!J39="Pass","2011-2012",IF('SELPA Summary by Fiscal Year'!J39="Pass With Exemption(s)","2011-2012",""))))))))))))))))))))))))))))))))</f>
        <v/>
      </c>
      <c r="I39" s="91" t="str">
        <f>IF(H39="","",VLOOKUP(H39,'District AI'!$A$10:$X$25,16,FALSE))</f>
        <v/>
      </c>
    </row>
    <row r="40" spans="1:9" x14ac:dyDescent="0.3">
      <c r="A40" s="30">
        <f>'District AJ'!$B$3</f>
        <v>0</v>
      </c>
      <c r="B40" s="90" t="str">
        <f>IF('SELPA Summary by Fiscal Year'!JW40="Pass","2026-2027",IF('SELPA Summary by Fiscal Year'!JW40="Pass With Exemption(s)","2026-2027",IF('SELPA Summary by Fiscal Year'!JD40="Pass","2025-2026",IF('SELPA Summary by Fiscal Year'!JD40="Pass With Exemption(s)","2025-2026",IF('SELPA Summary by Fiscal Year'!IK40="Pass","2024-2025",IF('SELPA Summary by Fiscal Year'!IK40="Pass With Exemption(s)","2024-2025",IF('SELPA Summary by Fiscal Year'!HR40="Pass","2023-2024",IF('SELPA Summary by Fiscal Year'!HR40="Pass With Exemption(s)","2023-2024",IF('SELPA Summary by Fiscal Year'!GY40="Pass","2022-2023",IF('SELPA Summary by Fiscal Year'!GY40="Pass With Exemption(s)","2022-2023",IF('SELPA Summary by Fiscal Year'!GF40="Pass","2021-2022",IF('SELPA Summary by Fiscal Year'!GF40="Pass With Exemption(s)","2021-2022",IF('SELPA Summary by Fiscal Year'!FM40="Pass","2020-2021",IF('SELPA Summary by Fiscal Year'!FM40="Pass With Exemption(s)","2020-2021",IF('SELPA Summary by Fiscal Year'!ET40="Pass","2019-2020",IF('SELPA Summary by Fiscal Year'!ET40="Pass With Exemption(s)","2019-2020",IF('SELPA Summary by Fiscal Year'!EA40="Pass","2018-2019",IF('SELPA Summary by Fiscal Year'!EA40="Pass With Exemption(s)","2018-2019",IF('SELPA Summary by Fiscal Year'!DH40="Pass","2017-2018",IF('SELPA Summary by Fiscal Year'!DH40="Pass With Exemption(s)","2017-2018",IF('SELPA Summary by Fiscal Year'!CO40="Pass","2016-2017",IF('SELPA Summary by Fiscal Year'!CO40="Pass With Exemption(s)","2016-2017",IF('SELPA Summary by Fiscal Year'!BV40="Pass","2015-2016",IF('SELPA Summary by Fiscal Year'!BV40="Pass With Exemption(s)","2015-2016",IF('SELPA Summary by Fiscal Year'!BC40="Pass","2014-2015",IF('SELPA Summary by Fiscal Year'!BC40="Pass With Exemption(s)","2014-2015",IF('SELPA Summary by Fiscal Year'!AJ40="Pass","2013-2014",IF('SELPA Summary by Fiscal Year'!AJ40="Pass With Exemption(s)","2013-2014",IF('SELPA Summary by Fiscal Year'!Q40="Pass","2012-2013",IF('SELPA Summary by Fiscal Year'!Q40="Pass With Exemption(s)","2012-2013",IF('SELPA Summary by Fiscal Year'!C40="Pass","2011-2012",IF('SELPA Summary by Fiscal Year'!C40="Pass With Exemption(s)","2011-2012",""))))))))))))))))))))))))))))))))</f>
        <v/>
      </c>
      <c r="C40" s="91" t="str">
        <f>IF(B40="","",VLOOKUP(B40,'District AJ'!$A$10:$X$25,4,FALSE)-VLOOKUP(B40,'District AJ'!$A$10:$X$25,24,FALSE))</f>
        <v/>
      </c>
      <c r="D40" s="90" t="str">
        <f>IF('SELPA Summary by Fiscal Year'!KA40="Pass","2026-2027",IF('SELPA Summary by Fiscal Year'!KA40="Pass With Exemption(s)","2026-2027",IF('SELPA Summary by Fiscal Year'!JH40="Pass","2025-2026",IF('SELPA Summary by Fiscal Year'!JH40="Pass With Exemption(s)","2025-2026",IF('SELPA Summary by Fiscal Year'!IO40="Pass","2024-2025",IF('SELPA Summary by Fiscal Year'!IO40="Pass With Exemption(s)","2024-2025",IF('SELPA Summary by Fiscal Year'!HV40="Pass","2023-2024",IF('SELPA Summary by Fiscal Year'!HV40="Pass With Exemption(s)","2023-2024",IF('SELPA Summary by Fiscal Year'!HC40="Pass","2022-2023",IF('SELPA Summary by Fiscal Year'!HC40="Pass With Exemption(s)","2022-2023",IF('SELPA Summary by Fiscal Year'!GJ40="Pass","2021-2022",IF('SELPA Summary by Fiscal Year'!GJ40="Pass With Exemption(s)","2021-2022",IF('SELPA Summary by Fiscal Year'!FQ40="Pass","2020-2021",IF('SELPA Summary by Fiscal Year'!FQ40="Pass With Exemption(s)","2020-2021",IF('SELPA Summary by Fiscal Year'!EX40="Pass","2019-2020",IF('SELPA Summary by Fiscal Year'!EX40="Pass With Exemption(s)","2019-2020",IF('SELPA Summary by Fiscal Year'!EE40="Pass","2018-2019",IF('SELPA Summary by Fiscal Year'!EE40="Pass With Exemption(s)","2018-2019",IF('SELPA Summary by Fiscal Year'!DL40="Pass","2017-2018",IF('SELPA Summary by Fiscal Year'!DL40="Pass With Exemption(s)","2017-2018",IF('SELPA Summary by Fiscal Year'!CS40="Pass","2016-2017",IF('SELPA Summary by Fiscal Year'!CS40="Pass With Exemption(s)","2016-2017",IF('SELPA Summary by Fiscal Year'!BZ40="Pass","2015-2016",IF('SELPA Summary by Fiscal Year'!BZ40="Pass With Exemption(s)","2016-2017",IF('SELPA Summary by Fiscal Year'!BG40="Pass","2014-2015",IF('SELPA Summary by Fiscal Year'!BG40="Pass With Exemption(s)","2014-2015",IF('SELPA Summary by Fiscal Year'!AN40="Pass","2013-2014",IF('SELPA Summary by Fiscal Year'!AN40="Pass With Exemption(s)","2013-2014",IF('SELPA Summary by Fiscal Year'!U40="Pass","2012-2013",IF('SELPA Summary by Fiscal Year'!U40="Pass With Exemption(s)","2012-2013",IF('SELPA Summary by Fiscal Year'!E40="Pass","2011-2012",IF('SELPA Summary by Fiscal Year'!E40="Pass With Exemption(s)","2011-2012",""))))))))))))))))))))))))))))))))</f>
        <v/>
      </c>
      <c r="E40" s="91" t="str">
        <f>IF(D40="","",VLOOKUP(D40,'District AJ'!$A$10:$X$25,6,FALSE)-(VLOOKUP(D40,'District AJ'!$A$10:$X$25,24,FALSE)/VLOOKUP(D40,'District AJ'!$A$10:$X$25,5,FALSE)))</f>
        <v/>
      </c>
      <c r="F40" s="90" t="str">
        <f>IF('SELPA Summary by Fiscal Year'!KE40="Pass","2026-2027",IF('SELPA Summary by Fiscal Year'!KE40="Pass With Exemption(s)","2026-2027",IF('SELPA Summary by Fiscal Year'!JL40="Pass","2025-2026",IF('SELPA Summary by Fiscal Year'!JL40="Pass With Exemption(s)","2025-2026",IF('SELPA Summary by Fiscal Year'!IS40="Pass","2024-2025",IF('SELPA Summary by Fiscal Year'!IS40="Pass With Exemption(s)","2024-2025",IF('SELPA Summary by Fiscal Year'!HZ40="Pass","2023-2024",IF('SELPA Summary by Fiscal Year'!HZ40="Pass With Exemption(s)","2023-2024",IF('SELPA Summary by Fiscal Year'!HG40="Pass","2022-2023",IF('SELPA Summary by Fiscal Year'!HG40="Pass With Exemption(s)","2022-2023",IF('SELPA Summary by Fiscal Year'!GN40="Pass","2021-2022",IF('SELPA Summary by Fiscal Year'!GN40="Pass With Exemption(s)","2021-2022",IF('SELPA Summary by Fiscal Year'!FU40="Pass","2020-2021",IF('SELPA Summary by Fiscal Year'!FU40="Pass With Exemption(s)","2020-2021",IF('SELPA Summary by Fiscal Year'!FB40="Pass","2019-2020",IF('SELPA Summary by Fiscal Year'!FB40="Pass With Exemption(s)","2019-2020",IF('SELPA Summary by Fiscal Year'!EI40="Pass","2018-2019",IF('SELPA Summary by Fiscal Year'!EI40="Pass With Exemption(s)","2018-2019",IF('SELPA Summary by Fiscal Year'!DP40="Pass","2017-2018",IF('SELPA Summary by Fiscal Year'!DP40="Pass With Exemption(s)","2017-2018",IF('SELPA Summary by Fiscal Year'!CW40="Pass","2016-2017",IF('SELPA Summary by Fiscal Year'!CW40="Pass With Exemption(s)","2016-2017",IF('SELPA Summary by Fiscal Year'!CD40="Pass","2015-2016",IF('SELPA Summary by Fiscal Year'!CD40="Pass With Exemption(s)","2015-2016",IF('SELPA Summary by Fiscal Year'!BK40="Pass","2014-2015",IF('SELPA Summary by Fiscal Year'!BK40="Pass With Exemption(s)","2014-2015",IF('SELPA Summary by Fiscal Year'!AR40="Pass","2013-2014",IF('SELPA Summary by Fiscal Year'!AR40="Pass With Exemption(s)","2013-2014",IF('SELPA Summary by Fiscal Year'!Y40="Pass","2012-2013",IF('SELPA Summary by Fiscal Year'!Y40="Pass With Exemption(s)","2012-2013",IF('SELPA Summary by Fiscal Year'!H40="Pass","2011-2012",IF('SELPA Summary by Fiscal Year'!H40="Pass With Exemption(s)","2011-2012",""))))))))))))))))))))))))))))))))</f>
        <v/>
      </c>
      <c r="G40" s="91" t="str">
        <f>IF(F40="","",VLOOKUP(F40,'District AJ'!$A$10:$X$25,15,FALSE))</f>
        <v/>
      </c>
      <c r="H40" s="90" t="str">
        <f>IF('SELPA Summary by Fiscal Year'!KH40="Pass","2026-2027",IF('SELPA Summary by Fiscal Year'!KH40="Pass With Exemption(s)","2026-2027",IF('SELPA Summary by Fiscal Year'!JO40="Pass","2025-2026",IF('SELPA Summary by Fiscal Year'!JO40="Pass With Exemption(s)","2025-2026",IF('SELPA Summary by Fiscal Year'!IV40="Pass","2024-2025",IF('SELPA Summary by Fiscal Year'!IV40="Pass With Exemption(s)","2024-2025",IF('SELPA Summary by Fiscal Year'!IC40="Pass","2023-2024",IF('SELPA Summary by Fiscal Year'!IC40="Pass With Exemption(s)","2023-2024",IF('SELPA Summary by Fiscal Year'!HJ40="Pass","2022-2023",IF('SELPA Summary by Fiscal Year'!HJ40="Pass With Exemption(s)","2022-2023",IF('SELPA Summary by Fiscal Year'!GQ40="Pass","2021-2022",IF('SELPA Summary by Fiscal Year'!GQ40="Pass With Exemption(s)","2021-2022",IF('SELPA Summary by Fiscal Year'!FX40="Pass","2020-2021",IF('SELPA Summary by Fiscal Year'!FX40="Pass With Exemption(s)","2020-2021",IF('SELPA Summary by Fiscal Year'!FE40="Pass","2019-2020",IF('SELPA Summary by Fiscal Year'!FE40="Pass With Exemption(s)","2019-2020",IF('SELPA Summary by Fiscal Year'!EL40="Pass","2018-2019",IF('SELPA Summary by Fiscal Year'!EL40="Pass With Exemption(s)","2018-2019",IF('SELPA Summary by Fiscal Year'!DS40="Pass","2017-2018",IF('SELPA Summary by Fiscal Year'!DS40="Pass With Exemption(s)","2017-2018",IF('SELPA Summary by Fiscal Year'!CZ40="Pass","2016-2017",IF('SELPA Summary by Fiscal Year'!CZ40="Pass With Exemption(s)","2016-2017",IF('SELPA Summary by Fiscal Year'!CG40="Pass","2015-2016",IF('SELPA Summary by Fiscal Year'!CG40="Pass With Exemption(s)","2015-2016",IF('SELPA Summary by Fiscal Year'!BN40="Pass","2014-2015",IF('SELPA Summary by Fiscal Year'!BN40="Pass With Exemption(s)","2014-2015",IF('SELPA Summary by Fiscal Year'!AU40="Pass","2013-2014",IF('SELPA Summary by Fiscal Year'!AU40="Pass With Exemption(s)","2013-2014",IF('SELPA Summary by Fiscal Year'!AB40="Pass","2012-2013",IF('SELPA Summary by Fiscal Year'!AB40="Pass With Exemption(s)","2012-2013",IF('SELPA Summary by Fiscal Year'!J40="Pass","2011-2012",IF('SELPA Summary by Fiscal Year'!J40="Pass With Exemption(s)","2011-2012",""))))))))))))))))))))))))))))))))</f>
        <v/>
      </c>
      <c r="I40" s="91" t="str">
        <f>IF(H40="","",VLOOKUP(H40,'District AJ'!$A$10:$X$25,16,FALSE))</f>
        <v/>
      </c>
    </row>
    <row r="41" spans="1:9" x14ac:dyDescent="0.3">
      <c r="A41" s="30">
        <f>'District AK'!$B$3</f>
        <v>0</v>
      </c>
      <c r="B41" s="90" t="str">
        <f>IF('SELPA Summary by Fiscal Year'!JW41="Pass","2026-2027",IF('SELPA Summary by Fiscal Year'!JW41="Pass With Exemption(s)","2026-2027",IF('SELPA Summary by Fiscal Year'!JD41="Pass","2025-2026",IF('SELPA Summary by Fiscal Year'!JD41="Pass With Exemption(s)","2025-2026",IF('SELPA Summary by Fiscal Year'!IK41="Pass","2024-2025",IF('SELPA Summary by Fiscal Year'!IK41="Pass With Exemption(s)","2024-2025",IF('SELPA Summary by Fiscal Year'!HR41="Pass","2023-2024",IF('SELPA Summary by Fiscal Year'!HR41="Pass With Exemption(s)","2023-2024",IF('SELPA Summary by Fiscal Year'!GY41="Pass","2022-2023",IF('SELPA Summary by Fiscal Year'!GY41="Pass With Exemption(s)","2022-2023",IF('SELPA Summary by Fiscal Year'!GF41="Pass","2021-2022",IF('SELPA Summary by Fiscal Year'!GF41="Pass With Exemption(s)","2021-2022",IF('SELPA Summary by Fiscal Year'!FM41="Pass","2020-2021",IF('SELPA Summary by Fiscal Year'!FM41="Pass With Exemption(s)","2020-2021",IF('SELPA Summary by Fiscal Year'!ET41="Pass","2019-2020",IF('SELPA Summary by Fiscal Year'!ET41="Pass With Exemption(s)","2019-2020",IF('SELPA Summary by Fiscal Year'!EA41="Pass","2018-2019",IF('SELPA Summary by Fiscal Year'!EA41="Pass With Exemption(s)","2018-2019",IF('SELPA Summary by Fiscal Year'!DH41="Pass","2017-2018",IF('SELPA Summary by Fiscal Year'!DH41="Pass With Exemption(s)","2017-2018",IF('SELPA Summary by Fiscal Year'!CO41="Pass","2016-2017",IF('SELPA Summary by Fiscal Year'!CO41="Pass With Exemption(s)","2016-2017",IF('SELPA Summary by Fiscal Year'!BV41="Pass","2015-2016",IF('SELPA Summary by Fiscal Year'!BV41="Pass With Exemption(s)","2015-2016",IF('SELPA Summary by Fiscal Year'!BC41="Pass","2014-2015",IF('SELPA Summary by Fiscal Year'!BC41="Pass With Exemption(s)","2014-2015",IF('SELPA Summary by Fiscal Year'!AJ41="Pass","2013-2014",IF('SELPA Summary by Fiscal Year'!AJ41="Pass With Exemption(s)","2013-2014",IF('SELPA Summary by Fiscal Year'!Q41="Pass","2012-2013",IF('SELPA Summary by Fiscal Year'!Q41="Pass With Exemption(s)","2012-2013",IF('SELPA Summary by Fiscal Year'!C41="Pass","2011-2012",IF('SELPA Summary by Fiscal Year'!C41="Pass With Exemption(s)","2011-2012",""))))))))))))))))))))))))))))))))</f>
        <v/>
      </c>
      <c r="C41" s="91" t="str">
        <f>IF(B41="","",VLOOKUP(B41,'District AK'!$A$10:$X$25,4,FALSE)-VLOOKUP(B41,'District AK'!$A$10:$X$25,24,FALSE))</f>
        <v/>
      </c>
      <c r="D41" s="90" t="str">
        <f>IF('SELPA Summary by Fiscal Year'!KA41="Pass","2026-2027",IF('SELPA Summary by Fiscal Year'!KA41="Pass With Exemption(s)","2026-2027",IF('SELPA Summary by Fiscal Year'!JH41="Pass","2025-2026",IF('SELPA Summary by Fiscal Year'!JH41="Pass With Exemption(s)","2025-2026",IF('SELPA Summary by Fiscal Year'!IO41="Pass","2024-2025",IF('SELPA Summary by Fiscal Year'!IO41="Pass With Exemption(s)","2024-2025",IF('SELPA Summary by Fiscal Year'!HV41="Pass","2023-2024",IF('SELPA Summary by Fiscal Year'!HV41="Pass With Exemption(s)","2023-2024",IF('SELPA Summary by Fiscal Year'!HC41="Pass","2022-2023",IF('SELPA Summary by Fiscal Year'!HC41="Pass With Exemption(s)","2022-2023",IF('SELPA Summary by Fiscal Year'!GJ41="Pass","2021-2022",IF('SELPA Summary by Fiscal Year'!GJ41="Pass With Exemption(s)","2021-2022",IF('SELPA Summary by Fiscal Year'!FQ41="Pass","2020-2021",IF('SELPA Summary by Fiscal Year'!FQ41="Pass With Exemption(s)","2020-2021",IF('SELPA Summary by Fiscal Year'!EX41="Pass","2019-2020",IF('SELPA Summary by Fiscal Year'!EX41="Pass With Exemption(s)","2019-2020",IF('SELPA Summary by Fiscal Year'!EE41="Pass","2018-2019",IF('SELPA Summary by Fiscal Year'!EE41="Pass With Exemption(s)","2018-2019",IF('SELPA Summary by Fiscal Year'!DL41="Pass","2017-2018",IF('SELPA Summary by Fiscal Year'!DL41="Pass With Exemption(s)","2017-2018",IF('SELPA Summary by Fiscal Year'!CS41="Pass","2016-2017",IF('SELPA Summary by Fiscal Year'!CS41="Pass With Exemption(s)","2016-2017",IF('SELPA Summary by Fiscal Year'!BZ41="Pass","2015-2016",IF('SELPA Summary by Fiscal Year'!BZ41="Pass With Exemption(s)","2016-2017",IF('SELPA Summary by Fiscal Year'!BG41="Pass","2014-2015",IF('SELPA Summary by Fiscal Year'!BG41="Pass With Exemption(s)","2014-2015",IF('SELPA Summary by Fiscal Year'!AN41="Pass","2013-2014",IF('SELPA Summary by Fiscal Year'!AN41="Pass With Exemption(s)","2013-2014",IF('SELPA Summary by Fiscal Year'!U41="Pass","2012-2013",IF('SELPA Summary by Fiscal Year'!U41="Pass With Exemption(s)","2012-2013",IF('SELPA Summary by Fiscal Year'!E41="Pass","2011-2012",IF('SELPA Summary by Fiscal Year'!E41="Pass With Exemption(s)","2011-2012",""))))))))))))))))))))))))))))))))</f>
        <v/>
      </c>
      <c r="E41" s="91" t="str">
        <f>IF(D41="","",VLOOKUP(D41,'District AK'!$A$10:$X$25,6,FALSE)-(VLOOKUP(D41,'District AK'!$A$10:$X$25,24,FALSE)/VLOOKUP(D41,'District AK'!$A$10:$X$25,5,FALSE)))</f>
        <v/>
      </c>
      <c r="F41" s="90" t="str">
        <f>IF('SELPA Summary by Fiscal Year'!KE41="Pass","2026-2027",IF('SELPA Summary by Fiscal Year'!KE41="Pass With Exemption(s)","2026-2027",IF('SELPA Summary by Fiscal Year'!JL41="Pass","2025-2026",IF('SELPA Summary by Fiscal Year'!JL41="Pass With Exemption(s)","2025-2026",IF('SELPA Summary by Fiscal Year'!IS41="Pass","2024-2025",IF('SELPA Summary by Fiscal Year'!IS41="Pass With Exemption(s)","2024-2025",IF('SELPA Summary by Fiscal Year'!HZ41="Pass","2023-2024",IF('SELPA Summary by Fiscal Year'!HZ41="Pass With Exemption(s)","2023-2024",IF('SELPA Summary by Fiscal Year'!HG41="Pass","2022-2023",IF('SELPA Summary by Fiscal Year'!HG41="Pass With Exemption(s)","2022-2023",IF('SELPA Summary by Fiscal Year'!GN41="Pass","2021-2022",IF('SELPA Summary by Fiscal Year'!GN41="Pass With Exemption(s)","2021-2022",IF('SELPA Summary by Fiscal Year'!FU41="Pass","2020-2021",IF('SELPA Summary by Fiscal Year'!FU41="Pass With Exemption(s)","2020-2021",IF('SELPA Summary by Fiscal Year'!FB41="Pass","2019-2020",IF('SELPA Summary by Fiscal Year'!FB41="Pass With Exemption(s)","2019-2020",IF('SELPA Summary by Fiscal Year'!EI41="Pass","2018-2019",IF('SELPA Summary by Fiscal Year'!EI41="Pass With Exemption(s)","2018-2019",IF('SELPA Summary by Fiscal Year'!DP41="Pass","2017-2018",IF('SELPA Summary by Fiscal Year'!DP41="Pass With Exemption(s)","2017-2018",IF('SELPA Summary by Fiscal Year'!CW41="Pass","2016-2017",IF('SELPA Summary by Fiscal Year'!CW41="Pass With Exemption(s)","2016-2017",IF('SELPA Summary by Fiscal Year'!CD41="Pass","2015-2016",IF('SELPA Summary by Fiscal Year'!CD41="Pass With Exemption(s)","2015-2016",IF('SELPA Summary by Fiscal Year'!BK41="Pass","2014-2015",IF('SELPA Summary by Fiscal Year'!BK41="Pass With Exemption(s)","2014-2015",IF('SELPA Summary by Fiscal Year'!AR41="Pass","2013-2014",IF('SELPA Summary by Fiscal Year'!AR41="Pass With Exemption(s)","2013-2014",IF('SELPA Summary by Fiscal Year'!Y41="Pass","2012-2013",IF('SELPA Summary by Fiscal Year'!Y41="Pass With Exemption(s)","2012-2013",IF('SELPA Summary by Fiscal Year'!H41="Pass","2011-2012",IF('SELPA Summary by Fiscal Year'!H41="Pass With Exemption(s)","2011-2012",""))))))))))))))))))))))))))))))))</f>
        <v/>
      </c>
      <c r="G41" s="91" t="str">
        <f>IF(F41="","",VLOOKUP(F41,'District AK'!$A$10:$X$25,15,FALSE))</f>
        <v/>
      </c>
      <c r="H41" s="90" t="str">
        <f>IF('SELPA Summary by Fiscal Year'!KH41="Pass","2026-2027",IF('SELPA Summary by Fiscal Year'!KH41="Pass With Exemption(s)","2026-2027",IF('SELPA Summary by Fiscal Year'!JO41="Pass","2025-2026",IF('SELPA Summary by Fiscal Year'!JO41="Pass With Exemption(s)","2025-2026",IF('SELPA Summary by Fiscal Year'!IV41="Pass","2024-2025",IF('SELPA Summary by Fiscal Year'!IV41="Pass With Exemption(s)","2024-2025",IF('SELPA Summary by Fiscal Year'!IC41="Pass","2023-2024",IF('SELPA Summary by Fiscal Year'!IC41="Pass With Exemption(s)","2023-2024",IF('SELPA Summary by Fiscal Year'!HJ41="Pass","2022-2023",IF('SELPA Summary by Fiscal Year'!HJ41="Pass With Exemption(s)","2022-2023",IF('SELPA Summary by Fiscal Year'!GQ41="Pass","2021-2022",IF('SELPA Summary by Fiscal Year'!GQ41="Pass With Exemption(s)","2021-2022",IF('SELPA Summary by Fiscal Year'!FX41="Pass","2020-2021",IF('SELPA Summary by Fiscal Year'!FX41="Pass With Exemption(s)","2020-2021",IF('SELPA Summary by Fiscal Year'!FE41="Pass","2019-2020",IF('SELPA Summary by Fiscal Year'!FE41="Pass With Exemption(s)","2019-2020",IF('SELPA Summary by Fiscal Year'!EL41="Pass","2018-2019",IF('SELPA Summary by Fiscal Year'!EL41="Pass With Exemption(s)","2018-2019",IF('SELPA Summary by Fiscal Year'!DS41="Pass","2017-2018",IF('SELPA Summary by Fiscal Year'!DS41="Pass With Exemption(s)","2017-2018",IF('SELPA Summary by Fiscal Year'!CZ41="Pass","2016-2017",IF('SELPA Summary by Fiscal Year'!CZ41="Pass With Exemption(s)","2016-2017",IF('SELPA Summary by Fiscal Year'!CG41="Pass","2015-2016",IF('SELPA Summary by Fiscal Year'!CG41="Pass With Exemption(s)","2015-2016",IF('SELPA Summary by Fiscal Year'!BN41="Pass","2014-2015",IF('SELPA Summary by Fiscal Year'!BN41="Pass With Exemption(s)","2014-2015",IF('SELPA Summary by Fiscal Year'!AU41="Pass","2013-2014",IF('SELPA Summary by Fiscal Year'!AU41="Pass With Exemption(s)","2013-2014",IF('SELPA Summary by Fiscal Year'!AB41="Pass","2012-2013",IF('SELPA Summary by Fiscal Year'!AB41="Pass With Exemption(s)","2012-2013",IF('SELPA Summary by Fiscal Year'!J41="Pass","2011-2012",IF('SELPA Summary by Fiscal Year'!J41="Pass With Exemption(s)","2011-2012",""))))))))))))))))))))))))))))))))</f>
        <v/>
      </c>
      <c r="I41" s="91" t="str">
        <f>IF(H41="","",VLOOKUP(H41,'District AK'!$A$10:$X$25,16,FALSE))</f>
        <v/>
      </c>
    </row>
    <row r="42" spans="1:9" x14ac:dyDescent="0.3">
      <c r="A42" s="30">
        <f>'District AL'!$B$3</f>
        <v>0</v>
      </c>
      <c r="B42" s="90" t="str">
        <f>IF('SELPA Summary by Fiscal Year'!JW42="Pass","2026-2027",IF('SELPA Summary by Fiscal Year'!JW42="Pass With Exemption(s)","2026-2027",IF('SELPA Summary by Fiscal Year'!JD42="Pass","2025-2026",IF('SELPA Summary by Fiscal Year'!JD42="Pass With Exemption(s)","2025-2026",IF('SELPA Summary by Fiscal Year'!IK42="Pass","2024-2025",IF('SELPA Summary by Fiscal Year'!IK42="Pass With Exemption(s)","2024-2025",IF('SELPA Summary by Fiscal Year'!HR42="Pass","2023-2024",IF('SELPA Summary by Fiscal Year'!HR42="Pass With Exemption(s)","2023-2024",IF('SELPA Summary by Fiscal Year'!GY42="Pass","2022-2023",IF('SELPA Summary by Fiscal Year'!GY42="Pass With Exemption(s)","2022-2023",IF('SELPA Summary by Fiscal Year'!GF42="Pass","2021-2022",IF('SELPA Summary by Fiscal Year'!GF42="Pass With Exemption(s)","2021-2022",IF('SELPA Summary by Fiscal Year'!FM42="Pass","2020-2021",IF('SELPA Summary by Fiscal Year'!FM42="Pass With Exemption(s)","2020-2021",IF('SELPA Summary by Fiscal Year'!ET42="Pass","2019-2020",IF('SELPA Summary by Fiscal Year'!ET42="Pass With Exemption(s)","2019-2020",IF('SELPA Summary by Fiscal Year'!EA42="Pass","2018-2019",IF('SELPA Summary by Fiscal Year'!EA42="Pass With Exemption(s)","2018-2019",IF('SELPA Summary by Fiscal Year'!DH42="Pass","2017-2018",IF('SELPA Summary by Fiscal Year'!DH42="Pass With Exemption(s)","2017-2018",IF('SELPA Summary by Fiscal Year'!CO42="Pass","2016-2017",IF('SELPA Summary by Fiscal Year'!CO42="Pass With Exemption(s)","2016-2017",IF('SELPA Summary by Fiscal Year'!BV42="Pass","2015-2016",IF('SELPA Summary by Fiscal Year'!BV42="Pass With Exemption(s)","2015-2016",IF('SELPA Summary by Fiscal Year'!BC42="Pass","2014-2015",IF('SELPA Summary by Fiscal Year'!BC42="Pass With Exemption(s)","2014-2015",IF('SELPA Summary by Fiscal Year'!AJ42="Pass","2013-2014",IF('SELPA Summary by Fiscal Year'!AJ42="Pass With Exemption(s)","2013-2014",IF('SELPA Summary by Fiscal Year'!Q42="Pass","2012-2013",IF('SELPA Summary by Fiscal Year'!Q42="Pass With Exemption(s)","2012-2013",IF('SELPA Summary by Fiscal Year'!C42="Pass","2011-2012",IF('SELPA Summary by Fiscal Year'!C42="Pass With Exemption(s)","2011-2012",""))))))))))))))))))))))))))))))))</f>
        <v/>
      </c>
      <c r="C42" s="91" t="str">
        <f>IF(B42="","",VLOOKUP(B42,'District AL'!$A$10:$X$25,4,FALSE)-VLOOKUP(B42,'District AL'!$A$10:$X$25,24,FALSE))</f>
        <v/>
      </c>
      <c r="D42" s="90" t="str">
        <f>IF('SELPA Summary by Fiscal Year'!KA42="Pass","2026-2027",IF('SELPA Summary by Fiscal Year'!KA42="Pass With Exemption(s)","2026-2027",IF('SELPA Summary by Fiscal Year'!JH42="Pass","2025-2026",IF('SELPA Summary by Fiscal Year'!JH42="Pass With Exemption(s)","2025-2026",IF('SELPA Summary by Fiscal Year'!IO42="Pass","2024-2025",IF('SELPA Summary by Fiscal Year'!IO42="Pass With Exemption(s)","2024-2025",IF('SELPA Summary by Fiscal Year'!HV42="Pass","2023-2024",IF('SELPA Summary by Fiscal Year'!HV42="Pass With Exemption(s)","2023-2024",IF('SELPA Summary by Fiscal Year'!HC42="Pass","2022-2023",IF('SELPA Summary by Fiscal Year'!HC42="Pass With Exemption(s)","2022-2023",IF('SELPA Summary by Fiscal Year'!GJ42="Pass","2021-2022",IF('SELPA Summary by Fiscal Year'!GJ42="Pass With Exemption(s)","2021-2022",IF('SELPA Summary by Fiscal Year'!FQ42="Pass","2020-2021",IF('SELPA Summary by Fiscal Year'!FQ42="Pass With Exemption(s)","2020-2021",IF('SELPA Summary by Fiscal Year'!EX42="Pass","2019-2020",IF('SELPA Summary by Fiscal Year'!EX42="Pass With Exemption(s)","2019-2020",IF('SELPA Summary by Fiscal Year'!EE42="Pass","2018-2019",IF('SELPA Summary by Fiscal Year'!EE42="Pass With Exemption(s)","2018-2019",IF('SELPA Summary by Fiscal Year'!DL42="Pass","2017-2018",IF('SELPA Summary by Fiscal Year'!DL42="Pass With Exemption(s)","2017-2018",IF('SELPA Summary by Fiscal Year'!CS42="Pass","2016-2017",IF('SELPA Summary by Fiscal Year'!CS42="Pass With Exemption(s)","2016-2017",IF('SELPA Summary by Fiscal Year'!BZ42="Pass","2015-2016",IF('SELPA Summary by Fiscal Year'!BZ42="Pass With Exemption(s)","2016-2017",IF('SELPA Summary by Fiscal Year'!BG42="Pass","2014-2015",IF('SELPA Summary by Fiscal Year'!BG42="Pass With Exemption(s)","2014-2015",IF('SELPA Summary by Fiscal Year'!AN42="Pass","2013-2014",IF('SELPA Summary by Fiscal Year'!AN42="Pass With Exemption(s)","2013-2014",IF('SELPA Summary by Fiscal Year'!U42="Pass","2012-2013",IF('SELPA Summary by Fiscal Year'!U42="Pass With Exemption(s)","2012-2013",IF('SELPA Summary by Fiscal Year'!E42="Pass","2011-2012",IF('SELPA Summary by Fiscal Year'!E42="Pass With Exemption(s)","2011-2012",""))))))))))))))))))))))))))))))))</f>
        <v/>
      </c>
      <c r="E42" s="91" t="str">
        <f>IF(D42="","",VLOOKUP(D42,'District AL'!$A$10:$X$25,6,FALSE)-(VLOOKUP(D42,'District AL'!$A$10:$X$25,24,FALSE)/VLOOKUP(D42,'District AL'!$A$10:$X$25,5,FALSE)))</f>
        <v/>
      </c>
      <c r="F42" s="90" t="str">
        <f>IF('SELPA Summary by Fiscal Year'!KE42="Pass","2026-2027",IF('SELPA Summary by Fiscal Year'!KE42="Pass With Exemption(s)","2026-2027",IF('SELPA Summary by Fiscal Year'!JL42="Pass","2025-2026",IF('SELPA Summary by Fiscal Year'!JL42="Pass With Exemption(s)","2025-2026",IF('SELPA Summary by Fiscal Year'!IS42="Pass","2024-2025",IF('SELPA Summary by Fiscal Year'!IS42="Pass With Exemption(s)","2024-2025",IF('SELPA Summary by Fiscal Year'!HZ42="Pass","2023-2024",IF('SELPA Summary by Fiscal Year'!HZ42="Pass With Exemption(s)","2023-2024",IF('SELPA Summary by Fiscal Year'!HG42="Pass","2022-2023",IF('SELPA Summary by Fiscal Year'!HG42="Pass With Exemption(s)","2022-2023",IF('SELPA Summary by Fiscal Year'!GN42="Pass","2021-2022",IF('SELPA Summary by Fiscal Year'!GN42="Pass With Exemption(s)","2021-2022",IF('SELPA Summary by Fiscal Year'!FU42="Pass","2020-2021",IF('SELPA Summary by Fiscal Year'!FU42="Pass With Exemption(s)","2020-2021",IF('SELPA Summary by Fiscal Year'!FB42="Pass","2019-2020",IF('SELPA Summary by Fiscal Year'!FB42="Pass With Exemption(s)","2019-2020",IF('SELPA Summary by Fiscal Year'!EI42="Pass","2018-2019",IF('SELPA Summary by Fiscal Year'!EI42="Pass With Exemption(s)","2018-2019",IF('SELPA Summary by Fiscal Year'!DP42="Pass","2017-2018",IF('SELPA Summary by Fiscal Year'!DP42="Pass With Exemption(s)","2017-2018",IF('SELPA Summary by Fiscal Year'!CW42="Pass","2016-2017",IF('SELPA Summary by Fiscal Year'!CW42="Pass With Exemption(s)","2016-2017",IF('SELPA Summary by Fiscal Year'!CD42="Pass","2015-2016",IF('SELPA Summary by Fiscal Year'!CD42="Pass With Exemption(s)","2015-2016",IF('SELPA Summary by Fiscal Year'!BK42="Pass","2014-2015",IF('SELPA Summary by Fiscal Year'!BK42="Pass With Exemption(s)","2014-2015",IF('SELPA Summary by Fiscal Year'!AR42="Pass","2013-2014",IF('SELPA Summary by Fiscal Year'!AR42="Pass With Exemption(s)","2013-2014",IF('SELPA Summary by Fiscal Year'!Y42="Pass","2012-2013",IF('SELPA Summary by Fiscal Year'!Y42="Pass With Exemption(s)","2012-2013",IF('SELPA Summary by Fiscal Year'!H42="Pass","2011-2012",IF('SELPA Summary by Fiscal Year'!H42="Pass With Exemption(s)","2011-2012",""))))))))))))))))))))))))))))))))</f>
        <v/>
      </c>
      <c r="G42" s="91" t="str">
        <f>IF(F42="","",VLOOKUP(F42,'District AL'!$A$10:$X$25,15,FALSE))</f>
        <v/>
      </c>
      <c r="H42" s="90" t="str">
        <f>IF('SELPA Summary by Fiscal Year'!KH42="Pass","2026-2027",IF('SELPA Summary by Fiscal Year'!KH42="Pass With Exemption(s)","2026-2027",IF('SELPA Summary by Fiscal Year'!JO42="Pass","2025-2026",IF('SELPA Summary by Fiscal Year'!JO42="Pass With Exemption(s)","2025-2026",IF('SELPA Summary by Fiscal Year'!IV42="Pass","2024-2025",IF('SELPA Summary by Fiscal Year'!IV42="Pass With Exemption(s)","2024-2025",IF('SELPA Summary by Fiscal Year'!IC42="Pass","2023-2024",IF('SELPA Summary by Fiscal Year'!IC42="Pass With Exemption(s)","2023-2024",IF('SELPA Summary by Fiscal Year'!HJ42="Pass","2022-2023",IF('SELPA Summary by Fiscal Year'!HJ42="Pass With Exemption(s)","2022-2023",IF('SELPA Summary by Fiscal Year'!GQ42="Pass","2021-2022",IF('SELPA Summary by Fiscal Year'!GQ42="Pass With Exemption(s)","2021-2022",IF('SELPA Summary by Fiscal Year'!FX42="Pass","2020-2021",IF('SELPA Summary by Fiscal Year'!FX42="Pass With Exemption(s)","2020-2021",IF('SELPA Summary by Fiscal Year'!FE42="Pass","2019-2020",IF('SELPA Summary by Fiscal Year'!FE42="Pass With Exemption(s)","2019-2020",IF('SELPA Summary by Fiscal Year'!EL42="Pass","2018-2019",IF('SELPA Summary by Fiscal Year'!EL42="Pass With Exemption(s)","2018-2019",IF('SELPA Summary by Fiscal Year'!DS42="Pass","2017-2018",IF('SELPA Summary by Fiscal Year'!DS42="Pass With Exemption(s)","2017-2018",IF('SELPA Summary by Fiscal Year'!CZ42="Pass","2016-2017",IF('SELPA Summary by Fiscal Year'!CZ42="Pass With Exemption(s)","2016-2017",IF('SELPA Summary by Fiscal Year'!CG42="Pass","2015-2016",IF('SELPA Summary by Fiscal Year'!CG42="Pass With Exemption(s)","2015-2016",IF('SELPA Summary by Fiscal Year'!BN42="Pass","2014-2015",IF('SELPA Summary by Fiscal Year'!BN42="Pass With Exemption(s)","2014-2015",IF('SELPA Summary by Fiscal Year'!AU42="Pass","2013-2014",IF('SELPA Summary by Fiscal Year'!AU42="Pass With Exemption(s)","2013-2014",IF('SELPA Summary by Fiscal Year'!AB42="Pass","2012-2013",IF('SELPA Summary by Fiscal Year'!AB42="Pass With Exemption(s)","2012-2013",IF('SELPA Summary by Fiscal Year'!J42="Pass","2011-2012",IF('SELPA Summary by Fiscal Year'!J42="Pass With Exemption(s)","2011-2012",""))))))))))))))))))))))))))))))))</f>
        <v/>
      </c>
      <c r="I42" s="91" t="str">
        <f>IF(H42="","",VLOOKUP(H42,'District AL'!$A$10:$X$25,16,FALSE))</f>
        <v/>
      </c>
    </row>
    <row r="43" spans="1:9" x14ac:dyDescent="0.3">
      <c r="A43" s="30">
        <f>'District AM'!$B$3</f>
        <v>0</v>
      </c>
      <c r="B43" s="90" t="str">
        <f>IF('SELPA Summary by Fiscal Year'!JW43="Pass","2026-2027",IF('SELPA Summary by Fiscal Year'!JW43="Pass With Exemption(s)","2026-2027",IF('SELPA Summary by Fiscal Year'!JD43="Pass","2025-2026",IF('SELPA Summary by Fiscal Year'!JD43="Pass With Exemption(s)","2025-2026",IF('SELPA Summary by Fiscal Year'!IK43="Pass","2024-2025",IF('SELPA Summary by Fiscal Year'!IK43="Pass With Exemption(s)","2024-2025",IF('SELPA Summary by Fiscal Year'!HR43="Pass","2023-2024",IF('SELPA Summary by Fiscal Year'!HR43="Pass With Exemption(s)","2023-2024",IF('SELPA Summary by Fiscal Year'!GY43="Pass","2022-2023",IF('SELPA Summary by Fiscal Year'!GY43="Pass With Exemption(s)","2022-2023",IF('SELPA Summary by Fiscal Year'!GF43="Pass","2021-2022",IF('SELPA Summary by Fiscal Year'!GF43="Pass With Exemption(s)","2021-2022",IF('SELPA Summary by Fiscal Year'!FM43="Pass","2020-2021",IF('SELPA Summary by Fiscal Year'!FM43="Pass With Exemption(s)","2020-2021",IF('SELPA Summary by Fiscal Year'!ET43="Pass","2019-2020",IF('SELPA Summary by Fiscal Year'!ET43="Pass With Exemption(s)","2019-2020",IF('SELPA Summary by Fiscal Year'!EA43="Pass","2018-2019",IF('SELPA Summary by Fiscal Year'!EA43="Pass With Exemption(s)","2018-2019",IF('SELPA Summary by Fiscal Year'!DH43="Pass","2017-2018",IF('SELPA Summary by Fiscal Year'!DH43="Pass With Exemption(s)","2017-2018",IF('SELPA Summary by Fiscal Year'!CO43="Pass","2016-2017",IF('SELPA Summary by Fiscal Year'!CO43="Pass With Exemption(s)","2016-2017",IF('SELPA Summary by Fiscal Year'!BV43="Pass","2015-2016",IF('SELPA Summary by Fiscal Year'!BV43="Pass With Exemption(s)","2015-2016",IF('SELPA Summary by Fiscal Year'!BC43="Pass","2014-2015",IF('SELPA Summary by Fiscal Year'!BC43="Pass With Exemption(s)","2014-2015",IF('SELPA Summary by Fiscal Year'!AJ43="Pass","2013-2014",IF('SELPA Summary by Fiscal Year'!AJ43="Pass With Exemption(s)","2013-2014",IF('SELPA Summary by Fiscal Year'!Q43="Pass","2012-2013",IF('SELPA Summary by Fiscal Year'!Q43="Pass With Exemption(s)","2012-2013",IF('SELPA Summary by Fiscal Year'!C43="Pass","2011-2012",IF('SELPA Summary by Fiscal Year'!C43="Pass With Exemption(s)","2011-2012",""))))))))))))))))))))))))))))))))</f>
        <v/>
      </c>
      <c r="C43" s="91" t="str">
        <f>IF(B43="","",VLOOKUP(B43,'District AM'!$A$10:$X$25,4,FALSE)-VLOOKUP(B43,'District AM'!$A$10:$X$25,24,FALSE))</f>
        <v/>
      </c>
      <c r="D43" s="90" t="str">
        <f>IF('SELPA Summary by Fiscal Year'!KA43="Pass","2026-2027",IF('SELPA Summary by Fiscal Year'!KA43="Pass With Exemption(s)","2026-2027",IF('SELPA Summary by Fiscal Year'!JH43="Pass","2025-2026",IF('SELPA Summary by Fiscal Year'!JH43="Pass With Exemption(s)","2025-2026",IF('SELPA Summary by Fiscal Year'!IO43="Pass","2024-2025",IF('SELPA Summary by Fiscal Year'!IO43="Pass With Exemption(s)","2024-2025",IF('SELPA Summary by Fiscal Year'!HV43="Pass","2023-2024",IF('SELPA Summary by Fiscal Year'!HV43="Pass With Exemption(s)","2023-2024",IF('SELPA Summary by Fiscal Year'!HC43="Pass","2022-2023",IF('SELPA Summary by Fiscal Year'!HC43="Pass With Exemption(s)","2022-2023",IF('SELPA Summary by Fiscal Year'!GJ43="Pass","2021-2022",IF('SELPA Summary by Fiscal Year'!GJ43="Pass With Exemption(s)","2021-2022",IF('SELPA Summary by Fiscal Year'!FQ43="Pass","2020-2021",IF('SELPA Summary by Fiscal Year'!FQ43="Pass With Exemption(s)","2020-2021",IF('SELPA Summary by Fiscal Year'!EX43="Pass","2019-2020",IF('SELPA Summary by Fiscal Year'!EX43="Pass With Exemption(s)","2019-2020",IF('SELPA Summary by Fiscal Year'!EE43="Pass","2018-2019",IF('SELPA Summary by Fiscal Year'!EE43="Pass With Exemption(s)","2018-2019",IF('SELPA Summary by Fiscal Year'!DL43="Pass","2017-2018",IF('SELPA Summary by Fiscal Year'!DL43="Pass With Exemption(s)","2017-2018",IF('SELPA Summary by Fiscal Year'!CS43="Pass","2016-2017",IF('SELPA Summary by Fiscal Year'!CS43="Pass With Exemption(s)","2016-2017",IF('SELPA Summary by Fiscal Year'!BZ43="Pass","2015-2016",IF('SELPA Summary by Fiscal Year'!BZ43="Pass With Exemption(s)","2016-2017",IF('SELPA Summary by Fiscal Year'!BG43="Pass","2014-2015",IF('SELPA Summary by Fiscal Year'!BG43="Pass With Exemption(s)","2014-2015",IF('SELPA Summary by Fiscal Year'!AN43="Pass","2013-2014",IF('SELPA Summary by Fiscal Year'!AN43="Pass With Exemption(s)","2013-2014",IF('SELPA Summary by Fiscal Year'!U43="Pass","2012-2013",IF('SELPA Summary by Fiscal Year'!U43="Pass With Exemption(s)","2012-2013",IF('SELPA Summary by Fiscal Year'!E43="Pass","2011-2012",IF('SELPA Summary by Fiscal Year'!E43="Pass With Exemption(s)","2011-2012",""))))))))))))))))))))))))))))))))</f>
        <v/>
      </c>
      <c r="E43" s="91" t="str">
        <f>IF(D43="","",VLOOKUP(D43,'District AM'!$A$10:$X$25,6,FALSE)-(VLOOKUP(D43,'District AM'!$A$10:$X$25,24,FALSE)/VLOOKUP(D43,'District AM'!$A$10:$X$25,5,FALSE)))</f>
        <v/>
      </c>
      <c r="F43" s="90" t="str">
        <f>IF('SELPA Summary by Fiscal Year'!KE43="Pass","2026-2027",IF('SELPA Summary by Fiscal Year'!KE43="Pass With Exemption(s)","2026-2027",IF('SELPA Summary by Fiscal Year'!JL43="Pass","2025-2026",IF('SELPA Summary by Fiscal Year'!JL43="Pass With Exemption(s)","2025-2026",IF('SELPA Summary by Fiscal Year'!IS43="Pass","2024-2025",IF('SELPA Summary by Fiscal Year'!IS43="Pass With Exemption(s)","2024-2025",IF('SELPA Summary by Fiscal Year'!HZ43="Pass","2023-2024",IF('SELPA Summary by Fiscal Year'!HZ43="Pass With Exemption(s)","2023-2024",IF('SELPA Summary by Fiscal Year'!HG43="Pass","2022-2023",IF('SELPA Summary by Fiscal Year'!HG43="Pass With Exemption(s)","2022-2023",IF('SELPA Summary by Fiscal Year'!GN43="Pass","2021-2022",IF('SELPA Summary by Fiscal Year'!GN43="Pass With Exemption(s)","2021-2022",IF('SELPA Summary by Fiscal Year'!FU43="Pass","2020-2021",IF('SELPA Summary by Fiscal Year'!FU43="Pass With Exemption(s)","2020-2021",IF('SELPA Summary by Fiscal Year'!FB43="Pass","2019-2020",IF('SELPA Summary by Fiscal Year'!FB43="Pass With Exemption(s)","2019-2020",IF('SELPA Summary by Fiscal Year'!EI43="Pass","2018-2019",IF('SELPA Summary by Fiscal Year'!EI43="Pass With Exemption(s)","2018-2019",IF('SELPA Summary by Fiscal Year'!DP43="Pass","2017-2018",IF('SELPA Summary by Fiscal Year'!DP43="Pass With Exemption(s)","2017-2018",IF('SELPA Summary by Fiscal Year'!CW43="Pass","2016-2017",IF('SELPA Summary by Fiscal Year'!CW43="Pass With Exemption(s)","2016-2017",IF('SELPA Summary by Fiscal Year'!CD43="Pass","2015-2016",IF('SELPA Summary by Fiscal Year'!CD43="Pass With Exemption(s)","2015-2016",IF('SELPA Summary by Fiscal Year'!BK43="Pass","2014-2015",IF('SELPA Summary by Fiscal Year'!BK43="Pass With Exemption(s)","2014-2015",IF('SELPA Summary by Fiscal Year'!AR43="Pass","2013-2014",IF('SELPA Summary by Fiscal Year'!AR43="Pass With Exemption(s)","2013-2014",IF('SELPA Summary by Fiscal Year'!Y43="Pass","2012-2013",IF('SELPA Summary by Fiscal Year'!Y43="Pass With Exemption(s)","2012-2013",IF('SELPA Summary by Fiscal Year'!H43="Pass","2011-2012",IF('SELPA Summary by Fiscal Year'!H43="Pass With Exemption(s)","2011-2012",""))))))))))))))))))))))))))))))))</f>
        <v/>
      </c>
      <c r="G43" s="91" t="str">
        <f>IF(F43="","",VLOOKUP(F43,'District AM'!$A$10:$X$25,15,FALSE))</f>
        <v/>
      </c>
      <c r="H43" s="90" t="str">
        <f>IF('SELPA Summary by Fiscal Year'!KH43="Pass","2026-2027",IF('SELPA Summary by Fiscal Year'!KH43="Pass With Exemption(s)","2026-2027",IF('SELPA Summary by Fiscal Year'!JO43="Pass","2025-2026",IF('SELPA Summary by Fiscal Year'!JO43="Pass With Exemption(s)","2025-2026",IF('SELPA Summary by Fiscal Year'!IV43="Pass","2024-2025",IF('SELPA Summary by Fiscal Year'!IV43="Pass With Exemption(s)","2024-2025",IF('SELPA Summary by Fiscal Year'!IC43="Pass","2023-2024",IF('SELPA Summary by Fiscal Year'!IC43="Pass With Exemption(s)","2023-2024",IF('SELPA Summary by Fiscal Year'!HJ43="Pass","2022-2023",IF('SELPA Summary by Fiscal Year'!HJ43="Pass With Exemption(s)","2022-2023",IF('SELPA Summary by Fiscal Year'!GQ43="Pass","2021-2022",IF('SELPA Summary by Fiscal Year'!GQ43="Pass With Exemption(s)","2021-2022",IF('SELPA Summary by Fiscal Year'!FX43="Pass","2020-2021",IF('SELPA Summary by Fiscal Year'!FX43="Pass With Exemption(s)","2020-2021",IF('SELPA Summary by Fiscal Year'!FE43="Pass","2019-2020",IF('SELPA Summary by Fiscal Year'!FE43="Pass With Exemption(s)","2019-2020",IF('SELPA Summary by Fiscal Year'!EL43="Pass","2018-2019",IF('SELPA Summary by Fiscal Year'!EL43="Pass With Exemption(s)","2018-2019",IF('SELPA Summary by Fiscal Year'!DS43="Pass","2017-2018",IF('SELPA Summary by Fiscal Year'!DS43="Pass With Exemption(s)","2017-2018",IF('SELPA Summary by Fiscal Year'!CZ43="Pass","2016-2017",IF('SELPA Summary by Fiscal Year'!CZ43="Pass With Exemption(s)","2016-2017",IF('SELPA Summary by Fiscal Year'!CG43="Pass","2015-2016",IF('SELPA Summary by Fiscal Year'!CG43="Pass With Exemption(s)","2015-2016",IF('SELPA Summary by Fiscal Year'!BN43="Pass","2014-2015",IF('SELPA Summary by Fiscal Year'!BN43="Pass With Exemption(s)","2014-2015",IF('SELPA Summary by Fiscal Year'!AU43="Pass","2013-2014",IF('SELPA Summary by Fiscal Year'!AU43="Pass With Exemption(s)","2013-2014",IF('SELPA Summary by Fiscal Year'!AB43="Pass","2012-2013",IF('SELPA Summary by Fiscal Year'!AB43="Pass With Exemption(s)","2012-2013",IF('SELPA Summary by Fiscal Year'!J43="Pass","2011-2012",IF('SELPA Summary by Fiscal Year'!J43="Pass With Exemption(s)","2011-2012",""))))))))))))))))))))))))))))))))</f>
        <v/>
      </c>
      <c r="I43" s="91" t="str">
        <f>IF(H43="","",VLOOKUP(H43,'District AM'!$A$10:$X$25,16,FALSE))</f>
        <v/>
      </c>
    </row>
    <row r="44" spans="1:9" x14ac:dyDescent="0.3">
      <c r="A44" s="30">
        <f>'District AN'!$B$3</f>
        <v>0</v>
      </c>
      <c r="B44" s="90" t="str">
        <f>IF('SELPA Summary by Fiscal Year'!JW44="Pass","2026-2027",IF('SELPA Summary by Fiscal Year'!JW44="Pass With Exemption(s)","2026-2027",IF('SELPA Summary by Fiscal Year'!JD44="Pass","2025-2026",IF('SELPA Summary by Fiscal Year'!JD44="Pass With Exemption(s)","2025-2026",IF('SELPA Summary by Fiscal Year'!IK44="Pass","2024-2025",IF('SELPA Summary by Fiscal Year'!IK44="Pass With Exemption(s)","2024-2025",IF('SELPA Summary by Fiscal Year'!HR44="Pass","2023-2024",IF('SELPA Summary by Fiscal Year'!HR44="Pass With Exemption(s)","2023-2024",IF('SELPA Summary by Fiscal Year'!GY44="Pass","2022-2023",IF('SELPA Summary by Fiscal Year'!GY44="Pass With Exemption(s)","2022-2023",IF('SELPA Summary by Fiscal Year'!GF44="Pass","2021-2022",IF('SELPA Summary by Fiscal Year'!GF44="Pass With Exemption(s)","2021-2022",IF('SELPA Summary by Fiscal Year'!FM44="Pass","2020-2021",IF('SELPA Summary by Fiscal Year'!FM44="Pass With Exemption(s)","2020-2021",IF('SELPA Summary by Fiscal Year'!ET44="Pass","2019-2020",IF('SELPA Summary by Fiscal Year'!ET44="Pass With Exemption(s)","2019-2020",IF('SELPA Summary by Fiscal Year'!EA44="Pass","2018-2019",IF('SELPA Summary by Fiscal Year'!EA44="Pass With Exemption(s)","2018-2019",IF('SELPA Summary by Fiscal Year'!DH44="Pass","2017-2018",IF('SELPA Summary by Fiscal Year'!DH44="Pass With Exemption(s)","2017-2018",IF('SELPA Summary by Fiscal Year'!CO44="Pass","2016-2017",IF('SELPA Summary by Fiscal Year'!CO44="Pass With Exemption(s)","2016-2017",IF('SELPA Summary by Fiscal Year'!BV44="Pass","2015-2016",IF('SELPA Summary by Fiscal Year'!BV44="Pass With Exemption(s)","2015-2016",IF('SELPA Summary by Fiscal Year'!BC44="Pass","2014-2015",IF('SELPA Summary by Fiscal Year'!BC44="Pass With Exemption(s)","2014-2015",IF('SELPA Summary by Fiscal Year'!AJ44="Pass","2013-2014",IF('SELPA Summary by Fiscal Year'!AJ44="Pass With Exemption(s)","2013-2014",IF('SELPA Summary by Fiscal Year'!Q44="Pass","2012-2013",IF('SELPA Summary by Fiscal Year'!Q44="Pass With Exemption(s)","2012-2013",IF('SELPA Summary by Fiscal Year'!C44="Pass","2011-2012",IF('SELPA Summary by Fiscal Year'!C44="Pass With Exemption(s)","2011-2012",""))))))))))))))))))))))))))))))))</f>
        <v/>
      </c>
      <c r="C44" s="91" t="str">
        <f>IF(B44="","",VLOOKUP(B44,'District AN'!$A$10:$X$25,4,FALSE)-VLOOKUP(B44,'District AN'!$A$10:$X$25,24,FALSE))</f>
        <v/>
      </c>
      <c r="D44" s="90" t="str">
        <f>IF('SELPA Summary by Fiscal Year'!KA44="Pass","2026-2027",IF('SELPA Summary by Fiscal Year'!KA44="Pass With Exemption(s)","2026-2027",IF('SELPA Summary by Fiscal Year'!JH44="Pass","2025-2026",IF('SELPA Summary by Fiscal Year'!JH44="Pass With Exemption(s)","2025-2026",IF('SELPA Summary by Fiscal Year'!IO44="Pass","2024-2025",IF('SELPA Summary by Fiscal Year'!IO44="Pass With Exemption(s)","2024-2025",IF('SELPA Summary by Fiscal Year'!HV44="Pass","2023-2024",IF('SELPA Summary by Fiscal Year'!HV44="Pass With Exemption(s)","2023-2024",IF('SELPA Summary by Fiscal Year'!HC44="Pass","2022-2023",IF('SELPA Summary by Fiscal Year'!HC44="Pass With Exemption(s)","2022-2023",IF('SELPA Summary by Fiscal Year'!GJ44="Pass","2021-2022",IF('SELPA Summary by Fiscal Year'!GJ44="Pass With Exemption(s)","2021-2022",IF('SELPA Summary by Fiscal Year'!FQ44="Pass","2020-2021",IF('SELPA Summary by Fiscal Year'!FQ44="Pass With Exemption(s)","2020-2021",IF('SELPA Summary by Fiscal Year'!EX44="Pass","2019-2020",IF('SELPA Summary by Fiscal Year'!EX44="Pass With Exemption(s)","2019-2020",IF('SELPA Summary by Fiscal Year'!EE44="Pass","2018-2019",IF('SELPA Summary by Fiscal Year'!EE44="Pass With Exemption(s)","2018-2019",IF('SELPA Summary by Fiscal Year'!DL44="Pass","2017-2018",IF('SELPA Summary by Fiscal Year'!DL44="Pass With Exemption(s)","2017-2018",IF('SELPA Summary by Fiscal Year'!CS44="Pass","2016-2017",IF('SELPA Summary by Fiscal Year'!CS44="Pass With Exemption(s)","2016-2017",IF('SELPA Summary by Fiscal Year'!BZ44="Pass","2015-2016",IF('SELPA Summary by Fiscal Year'!BZ44="Pass With Exemption(s)","2016-2017",IF('SELPA Summary by Fiscal Year'!BG44="Pass","2014-2015",IF('SELPA Summary by Fiscal Year'!BG44="Pass With Exemption(s)","2014-2015",IF('SELPA Summary by Fiscal Year'!AN44="Pass","2013-2014",IF('SELPA Summary by Fiscal Year'!AN44="Pass With Exemption(s)","2013-2014",IF('SELPA Summary by Fiscal Year'!U44="Pass","2012-2013",IF('SELPA Summary by Fiscal Year'!U44="Pass With Exemption(s)","2012-2013",IF('SELPA Summary by Fiscal Year'!E44="Pass","2011-2012",IF('SELPA Summary by Fiscal Year'!E44="Pass With Exemption(s)","2011-2012",""))))))))))))))))))))))))))))))))</f>
        <v/>
      </c>
      <c r="E44" s="91" t="str">
        <f>IF(D44="","",VLOOKUP(D44,'District AN'!$A$10:$X$25,6,FALSE)-(VLOOKUP(D44,'District AN'!$A$10:$X$25,24,FALSE)/VLOOKUP(D44,'District AN'!$A$10:$X$25,5,FALSE)))</f>
        <v/>
      </c>
      <c r="F44" s="90" t="str">
        <f>IF('SELPA Summary by Fiscal Year'!KE44="Pass","2026-2027",IF('SELPA Summary by Fiscal Year'!KE44="Pass With Exemption(s)","2026-2027",IF('SELPA Summary by Fiscal Year'!JL44="Pass","2025-2026",IF('SELPA Summary by Fiscal Year'!JL44="Pass With Exemption(s)","2025-2026",IF('SELPA Summary by Fiscal Year'!IS44="Pass","2024-2025",IF('SELPA Summary by Fiscal Year'!IS44="Pass With Exemption(s)","2024-2025",IF('SELPA Summary by Fiscal Year'!HZ44="Pass","2023-2024",IF('SELPA Summary by Fiscal Year'!HZ44="Pass With Exemption(s)","2023-2024",IF('SELPA Summary by Fiscal Year'!HG44="Pass","2022-2023",IF('SELPA Summary by Fiscal Year'!HG44="Pass With Exemption(s)","2022-2023",IF('SELPA Summary by Fiscal Year'!GN44="Pass","2021-2022",IF('SELPA Summary by Fiscal Year'!GN44="Pass With Exemption(s)","2021-2022",IF('SELPA Summary by Fiscal Year'!FU44="Pass","2020-2021",IF('SELPA Summary by Fiscal Year'!FU44="Pass With Exemption(s)","2020-2021",IF('SELPA Summary by Fiscal Year'!FB44="Pass","2019-2020",IF('SELPA Summary by Fiscal Year'!FB44="Pass With Exemption(s)","2019-2020",IF('SELPA Summary by Fiscal Year'!EI44="Pass","2018-2019",IF('SELPA Summary by Fiscal Year'!EI44="Pass With Exemption(s)","2018-2019",IF('SELPA Summary by Fiscal Year'!DP44="Pass","2017-2018",IF('SELPA Summary by Fiscal Year'!DP44="Pass With Exemption(s)","2017-2018",IF('SELPA Summary by Fiscal Year'!CW44="Pass","2016-2017",IF('SELPA Summary by Fiscal Year'!CW44="Pass With Exemption(s)","2016-2017",IF('SELPA Summary by Fiscal Year'!CD44="Pass","2015-2016",IF('SELPA Summary by Fiscal Year'!CD44="Pass With Exemption(s)","2015-2016",IF('SELPA Summary by Fiscal Year'!BK44="Pass","2014-2015",IF('SELPA Summary by Fiscal Year'!BK44="Pass With Exemption(s)","2014-2015",IF('SELPA Summary by Fiscal Year'!AR44="Pass","2013-2014",IF('SELPA Summary by Fiscal Year'!AR44="Pass With Exemption(s)","2013-2014",IF('SELPA Summary by Fiscal Year'!Y44="Pass","2012-2013",IF('SELPA Summary by Fiscal Year'!Y44="Pass With Exemption(s)","2012-2013",IF('SELPA Summary by Fiscal Year'!H44="Pass","2011-2012",IF('SELPA Summary by Fiscal Year'!H44="Pass With Exemption(s)","2011-2012",""))))))))))))))))))))))))))))))))</f>
        <v/>
      </c>
      <c r="G44" s="91" t="str">
        <f>IF(F44="","",VLOOKUP(F44,'District AN'!$A$10:$X$25,15,FALSE))</f>
        <v/>
      </c>
      <c r="H44" s="90" t="str">
        <f>IF('SELPA Summary by Fiscal Year'!KH44="Pass","2026-2027",IF('SELPA Summary by Fiscal Year'!KH44="Pass With Exemption(s)","2026-2027",IF('SELPA Summary by Fiscal Year'!JO44="Pass","2025-2026",IF('SELPA Summary by Fiscal Year'!JO44="Pass With Exemption(s)","2025-2026",IF('SELPA Summary by Fiscal Year'!IV44="Pass","2024-2025",IF('SELPA Summary by Fiscal Year'!IV44="Pass With Exemption(s)","2024-2025",IF('SELPA Summary by Fiscal Year'!IC44="Pass","2023-2024",IF('SELPA Summary by Fiscal Year'!IC44="Pass With Exemption(s)","2023-2024",IF('SELPA Summary by Fiscal Year'!HJ44="Pass","2022-2023",IF('SELPA Summary by Fiscal Year'!HJ44="Pass With Exemption(s)","2022-2023",IF('SELPA Summary by Fiscal Year'!GQ44="Pass","2021-2022",IF('SELPA Summary by Fiscal Year'!GQ44="Pass With Exemption(s)","2021-2022",IF('SELPA Summary by Fiscal Year'!FX44="Pass","2020-2021",IF('SELPA Summary by Fiscal Year'!FX44="Pass With Exemption(s)","2020-2021",IF('SELPA Summary by Fiscal Year'!FE44="Pass","2019-2020",IF('SELPA Summary by Fiscal Year'!FE44="Pass With Exemption(s)","2019-2020",IF('SELPA Summary by Fiscal Year'!EL44="Pass","2018-2019",IF('SELPA Summary by Fiscal Year'!EL44="Pass With Exemption(s)","2018-2019",IF('SELPA Summary by Fiscal Year'!DS44="Pass","2017-2018",IF('SELPA Summary by Fiscal Year'!DS44="Pass With Exemption(s)","2017-2018",IF('SELPA Summary by Fiscal Year'!CZ44="Pass","2016-2017",IF('SELPA Summary by Fiscal Year'!CZ44="Pass With Exemption(s)","2016-2017",IF('SELPA Summary by Fiscal Year'!CG44="Pass","2015-2016",IF('SELPA Summary by Fiscal Year'!CG44="Pass With Exemption(s)","2015-2016",IF('SELPA Summary by Fiscal Year'!BN44="Pass","2014-2015",IF('SELPA Summary by Fiscal Year'!BN44="Pass With Exemption(s)","2014-2015",IF('SELPA Summary by Fiscal Year'!AU44="Pass","2013-2014",IF('SELPA Summary by Fiscal Year'!AU44="Pass With Exemption(s)","2013-2014",IF('SELPA Summary by Fiscal Year'!AB44="Pass","2012-2013",IF('SELPA Summary by Fiscal Year'!AB44="Pass With Exemption(s)","2012-2013",IF('SELPA Summary by Fiscal Year'!J44="Pass","2011-2012",IF('SELPA Summary by Fiscal Year'!J44="Pass With Exemption(s)","2011-2012",""))))))))))))))))))))))))))))))))</f>
        <v/>
      </c>
      <c r="I44" s="91" t="str">
        <f>IF(H44="","",VLOOKUP(H44,'District AN'!$A$10:$X$25,16,FALSE))</f>
        <v/>
      </c>
    </row>
    <row r="45" spans="1:9" x14ac:dyDescent="0.3">
      <c r="A45" s="30">
        <f>'District AO'!$B$3</f>
        <v>0</v>
      </c>
      <c r="B45" s="90" t="str">
        <f>IF('SELPA Summary by Fiscal Year'!JW45="Pass","2026-2027",IF('SELPA Summary by Fiscal Year'!JW45="Pass With Exemption(s)","2026-2027",IF('SELPA Summary by Fiscal Year'!JD45="Pass","2025-2026",IF('SELPA Summary by Fiscal Year'!JD45="Pass With Exemption(s)","2025-2026",IF('SELPA Summary by Fiscal Year'!IK45="Pass","2024-2025",IF('SELPA Summary by Fiscal Year'!IK45="Pass With Exemption(s)","2024-2025",IF('SELPA Summary by Fiscal Year'!HR45="Pass","2023-2024",IF('SELPA Summary by Fiscal Year'!HR45="Pass With Exemption(s)","2023-2024",IF('SELPA Summary by Fiscal Year'!GY45="Pass","2022-2023",IF('SELPA Summary by Fiscal Year'!GY45="Pass With Exemption(s)","2022-2023",IF('SELPA Summary by Fiscal Year'!GF45="Pass","2021-2022",IF('SELPA Summary by Fiscal Year'!GF45="Pass With Exemption(s)","2021-2022",IF('SELPA Summary by Fiscal Year'!FM45="Pass","2020-2021",IF('SELPA Summary by Fiscal Year'!FM45="Pass With Exemption(s)","2020-2021",IF('SELPA Summary by Fiscal Year'!ET45="Pass","2019-2020",IF('SELPA Summary by Fiscal Year'!ET45="Pass With Exemption(s)","2019-2020",IF('SELPA Summary by Fiscal Year'!EA45="Pass","2018-2019",IF('SELPA Summary by Fiscal Year'!EA45="Pass With Exemption(s)","2018-2019",IF('SELPA Summary by Fiscal Year'!DH45="Pass","2017-2018",IF('SELPA Summary by Fiscal Year'!DH45="Pass With Exemption(s)","2017-2018",IF('SELPA Summary by Fiscal Year'!CO45="Pass","2016-2017",IF('SELPA Summary by Fiscal Year'!CO45="Pass With Exemption(s)","2016-2017",IF('SELPA Summary by Fiscal Year'!BV45="Pass","2015-2016",IF('SELPA Summary by Fiscal Year'!BV45="Pass With Exemption(s)","2015-2016",IF('SELPA Summary by Fiscal Year'!BC45="Pass","2014-2015",IF('SELPA Summary by Fiscal Year'!BC45="Pass With Exemption(s)","2014-2015",IF('SELPA Summary by Fiscal Year'!AJ45="Pass","2013-2014",IF('SELPA Summary by Fiscal Year'!AJ45="Pass With Exemption(s)","2013-2014",IF('SELPA Summary by Fiscal Year'!Q45="Pass","2012-2013",IF('SELPA Summary by Fiscal Year'!Q45="Pass With Exemption(s)","2012-2013",IF('SELPA Summary by Fiscal Year'!C45="Pass","2011-2012",IF('SELPA Summary by Fiscal Year'!C45="Pass With Exemption(s)","2011-2012",""))))))))))))))))))))))))))))))))</f>
        <v/>
      </c>
      <c r="C45" s="91" t="str">
        <f>IF(B45="","",VLOOKUP(B45,'District AO'!$A$10:$X$25,4,FALSE)-VLOOKUP(B45,'District AO'!$A$10:$X$25,24,FALSE))</f>
        <v/>
      </c>
      <c r="D45" s="90" t="str">
        <f>IF('SELPA Summary by Fiscal Year'!KA45="Pass","2026-2027",IF('SELPA Summary by Fiscal Year'!KA45="Pass With Exemption(s)","2026-2027",IF('SELPA Summary by Fiscal Year'!JH45="Pass","2025-2026",IF('SELPA Summary by Fiscal Year'!JH45="Pass With Exemption(s)","2025-2026",IF('SELPA Summary by Fiscal Year'!IO45="Pass","2024-2025",IF('SELPA Summary by Fiscal Year'!IO45="Pass With Exemption(s)","2024-2025",IF('SELPA Summary by Fiscal Year'!HV45="Pass","2023-2024",IF('SELPA Summary by Fiscal Year'!HV45="Pass With Exemption(s)","2023-2024",IF('SELPA Summary by Fiscal Year'!HC45="Pass","2022-2023",IF('SELPA Summary by Fiscal Year'!HC45="Pass With Exemption(s)","2022-2023",IF('SELPA Summary by Fiscal Year'!GJ45="Pass","2021-2022",IF('SELPA Summary by Fiscal Year'!GJ45="Pass With Exemption(s)","2021-2022",IF('SELPA Summary by Fiscal Year'!FQ45="Pass","2020-2021",IF('SELPA Summary by Fiscal Year'!FQ45="Pass With Exemption(s)","2020-2021",IF('SELPA Summary by Fiscal Year'!EX45="Pass","2019-2020",IF('SELPA Summary by Fiscal Year'!EX45="Pass With Exemption(s)","2019-2020",IF('SELPA Summary by Fiscal Year'!EE45="Pass","2018-2019",IF('SELPA Summary by Fiscal Year'!EE45="Pass With Exemption(s)","2018-2019",IF('SELPA Summary by Fiscal Year'!DL45="Pass","2017-2018",IF('SELPA Summary by Fiscal Year'!DL45="Pass With Exemption(s)","2017-2018",IF('SELPA Summary by Fiscal Year'!CS45="Pass","2016-2017",IF('SELPA Summary by Fiscal Year'!CS45="Pass With Exemption(s)","2016-2017",IF('SELPA Summary by Fiscal Year'!BZ45="Pass","2015-2016",IF('SELPA Summary by Fiscal Year'!BZ45="Pass With Exemption(s)","2016-2017",IF('SELPA Summary by Fiscal Year'!BG45="Pass","2014-2015",IF('SELPA Summary by Fiscal Year'!BG45="Pass With Exemption(s)","2014-2015",IF('SELPA Summary by Fiscal Year'!AN45="Pass","2013-2014",IF('SELPA Summary by Fiscal Year'!AN45="Pass With Exemption(s)","2013-2014",IF('SELPA Summary by Fiscal Year'!U45="Pass","2012-2013",IF('SELPA Summary by Fiscal Year'!U45="Pass With Exemption(s)","2012-2013",IF('SELPA Summary by Fiscal Year'!E45="Pass","2011-2012",IF('SELPA Summary by Fiscal Year'!E45="Pass With Exemption(s)","2011-2012",""))))))))))))))))))))))))))))))))</f>
        <v/>
      </c>
      <c r="E45" s="91" t="str">
        <f>IF(D45="","",VLOOKUP(D45,'District AO'!$A$10:$X$25,6,FALSE)-(VLOOKUP(D45,'District AO'!$A$10:$X$25,24,FALSE)/VLOOKUP(D45,'District AO'!$A$10:$X$25,5,FALSE)))</f>
        <v/>
      </c>
      <c r="F45" s="90" t="str">
        <f>IF('SELPA Summary by Fiscal Year'!KE45="Pass","2026-2027",IF('SELPA Summary by Fiscal Year'!KE45="Pass With Exemption(s)","2026-2027",IF('SELPA Summary by Fiscal Year'!JL45="Pass","2025-2026",IF('SELPA Summary by Fiscal Year'!JL45="Pass With Exemption(s)","2025-2026",IF('SELPA Summary by Fiscal Year'!IS45="Pass","2024-2025",IF('SELPA Summary by Fiscal Year'!IS45="Pass With Exemption(s)","2024-2025",IF('SELPA Summary by Fiscal Year'!HZ45="Pass","2023-2024",IF('SELPA Summary by Fiscal Year'!HZ45="Pass With Exemption(s)","2023-2024",IF('SELPA Summary by Fiscal Year'!HG45="Pass","2022-2023",IF('SELPA Summary by Fiscal Year'!HG45="Pass With Exemption(s)","2022-2023",IF('SELPA Summary by Fiscal Year'!GN45="Pass","2021-2022",IF('SELPA Summary by Fiscal Year'!GN45="Pass With Exemption(s)","2021-2022",IF('SELPA Summary by Fiscal Year'!FU45="Pass","2020-2021",IF('SELPA Summary by Fiscal Year'!FU45="Pass With Exemption(s)","2020-2021",IF('SELPA Summary by Fiscal Year'!FB45="Pass","2019-2020",IF('SELPA Summary by Fiscal Year'!FB45="Pass With Exemption(s)","2019-2020",IF('SELPA Summary by Fiscal Year'!EI45="Pass","2018-2019",IF('SELPA Summary by Fiscal Year'!EI45="Pass With Exemption(s)","2018-2019",IF('SELPA Summary by Fiscal Year'!DP45="Pass","2017-2018",IF('SELPA Summary by Fiscal Year'!DP45="Pass With Exemption(s)","2017-2018",IF('SELPA Summary by Fiscal Year'!CW45="Pass","2016-2017",IF('SELPA Summary by Fiscal Year'!CW45="Pass With Exemption(s)","2016-2017",IF('SELPA Summary by Fiscal Year'!CD45="Pass","2015-2016",IF('SELPA Summary by Fiscal Year'!CD45="Pass With Exemption(s)","2015-2016",IF('SELPA Summary by Fiscal Year'!BK45="Pass","2014-2015",IF('SELPA Summary by Fiscal Year'!BK45="Pass With Exemption(s)","2014-2015",IF('SELPA Summary by Fiscal Year'!AR45="Pass","2013-2014",IF('SELPA Summary by Fiscal Year'!AR45="Pass With Exemption(s)","2013-2014",IF('SELPA Summary by Fiscal Year'!Y45="Pass","2012-2013",IF('SELPA Summary by Fiscal Year'!Y45="Pass With Exemption(s)","2012-2013",IF('SELPA Summary by Fiscal Year'!H45="Pass","2011-2012",IF('SELPA Summary by Fiscal Year'!H45="Pass With Exemption(s)","2011-2012",""))))))))))))))))))))))))))))))))</f>
        <v/>
      </c>
      <c r="G45" s="91" t="str">
        <f>IF(F45="","",VLOOKUP(F45,'District AO'!$A$10:$X$25,15,FALSE))</f>
        <v/>
      </c>
      <c r="H45" s="90" t="str">
        <f>IF('SELPA Summary by Fiscal Year'!KH45="Pass","2026-2027",IF('SELPA Summary by Fiscal Year'!KH45="Pass With Exemption(s)","2026-2027",IF('SELPA Summary by Fiscal Year'!JO45="Pass","2025-2026",IF('SELPA Summary by Fiscal Year'!JO45="Pass With Exemption(s)","2025-2026",IF('SELPA Summary by Fiscal Year'!IV45="Pass","2024-2025",IF('SELPA Summary by Fiscal Year'!IV45="Pass With Exemption(s)","2024-2025",IF('SELPA Summary by Fiscal Year'!IC45="Pass","2023-2024",IF('SELPA Summary by Fiscal Year'!IC45="Pass With Exemption(s)","2023-2024",IF('SELPA Summary by Fiscal Year'!HJ45="Pass","2022-2023",IF('SELPA Summary by Fiscal Year'!HJ45="Pass With Exemption(s)","2022-2023",IF('SELPA Summary by Fiscal Year'!GQ45="Pass","2021-2022",IF('SELPA Summary by Fiscal Year'!GQ45="Pass With Exemption(s)","2021-2022",IF('SELPA Summary by Fiscal Year'!FX45="Pass","2020-2021",IF('SELPA Summary by Fiscal Year'!FX45="Pass With Exemption(s)","2020-2021",IF('SELPA Summary by Fiscal Year'!FE45="Pass","2019-2020",IF('SELPA Summary by Fiscal Year'!FE45="Pass With Exemption(s)","2019-2020",IF('SELPA Summary by Fiscal Year'!EL45="Pass","2018-2019",IF('SELPA Summary by Fiscal Year'!EL45="Pass With Exemption(s)","2018-2019",IF('SELPA Summary by Fiscal Year'!DS45="Pass","2017-2018",IF('SELPA Summary by Fiscal Year'!DS45="Pass With Exemption(s)","2017-2018",IF('SELPA Summary by Fiscal Year'!CZ45="Pass","2016-2017",IF('SELPA Summary by Fiscal Year'!CZ45="Pass With Exemption(s)","2016-2017",IF('SELPA Summary by Fiscal Year'!CG45="Pass","2015-2016",IF('SELPA Summary by Fiscal Year'!CG45="Pass With Exemption(s)","2015-2016",IF('SELPA Summary by Fiscal Year'!BN45="Pass","2014-2015",IF('SELPA Summary by Fiscal Year'!BN45="Pass With Exemption(s)","2014-2015",IF('SELPA Summary by Fiscal Year'!AU45="Pass","2013-2014",IF('SELPA Summary by Fiscal Year'!AU45="Pass With Exemption(s)","2013-2014",IF('SELPA Summary by Fiscal Year'!AB45="Pass","2012-2013",IF('SELPA Summary by Fiscal Year'!AB45="Pass With Exemption(s)","2012-2013",IF('SELPA Summary by Fiscal Year'!J45="Pass","2011-2012",IF('SELPA Summary by Fiscal Year'!J45="Pass With Exemption(s)","2011-2012",""))))))))))))))))))))))))))))))))</f>
        <v/>
      </c>
      <c r="I45" s="91" t="str">
        <f>IF(H45="","",VLOOKUP(H45,'District AO'!$A$10:$X$25,16,FALSE))</f>
        <v/>
      </c>
    </row>
    <row r="46" spans="1:9" x14ac:dyDescent="0.3">
      <c r="A46" s="30">
        <f>'District AP'!$B$3</f>
        <v>0</v>
      </c>
      <c r="B46" s="90" t="str">
        <f>IF('SELPA Summary by Fiscal Year'!JW46="Pass","2026-2027",IF('SELPA Summary by Fiscal Year'!JW46="Pass With Exemption(s)","2026-2027",IF('SELPA Summary by Fiscal Year'!JD46="Pass","2025-2026",IF('SELPA Summary by Fiscal Year'!JD46="Pass With Exemption(s)","2025-2026",IF('SELPA Summary by Fiscal Year'!IK46="Pass","2024-2025",IF('SELPA Summary by Fiscal Year'!IK46="Pass With Exemption(s)","2024-2025",IF('SELPA Summary by Fiscal Year'!HR46="Pass","2023-2024",IF('SELPA Summary by Fiscal Year'!HR46="Pass With Exemption(s)","2023-2024",IF('SELPA Summary by Fiscal Year'!GY46="Pass","2022-2023",IF('SELPA Summary by Fiscal Year'!GY46="Pass With Exemption(s)","2022-2023",IF('SELPA Summary by Fiscal Year'!GF46="Pass","2021-2022",IF('SELPA Summary by Fiscal Year'!GF46="Pass With Exemption(s)","2021-2022",IF('SELPA Summary by Fiscal Year'!FM46="Pass","2020-2021",IF('SELPA Summary by Fiscal Year'!FM46="Pass With Exemption(s)","2020-2021",IF('SELPA Summary by Fiscal Year'!ET46="Pass","2019-2020",IF('SELPA Summary by Fiscal Year'!ET46="Pass With Exemption(s)","2019-2020",IF('SELPA Summary by Fiscal Year'!EA46="Pass","2018-2019",IF('SELPA Summary by Fiscal Year'!EA46="Pass With Exemption(s)","2018-2019",IF('SELPA Summary by Fiscal Year'!DH46="Pass","2017-2018",IF('SELPA Summary by Fiscal Year'!DH46="Pass With Exemption(s)","2017-2018",IF('SELPA Summary by Fiscal Year'!CO46="Pass","2016-2017",IF('SELPA Summary by Fiscal Year'!CO46="Pass With Exemption(s)","2016-2017",IF('SELPA Summary by Fiscal Year'!BV46="Pass","2015-2016",IF('SELPA Summary by Fiscal Year'!BV46="Pass With Exemption(s)","2015-2016",IF('SELPA Summary by Fiscal Year'!BC46="Pass","2014-2015",IF('SELPA Summary by Fiscal Year'!BC46="Pass With Exemption(s)","2014-2015",IF('SELPA Summary by Fiscal Year'!AJ46="Pass","2013-2014",IF('SELPA Summary by Fiscal Year'!AJ46="Pass With Exemption(s)","2013-2014",IF('SELPA Summary by Fiscal Year'!Q46="Pass","2012-2013",IF('SELPA Summary by Fiscal Year'!Q46="Pass With Exemption(s)","2012-2013",IF('SELPA Summary by Fiscal Year'!C46="Pass","2011-2012",IF('SELPA Summary by Fiscal Year'!C46="Pass With Exemption(s)","2011-2012",""))))))))))))))))))))))))))))))))</f>
        <v/>
      </c>
      <c r="C46" s="91" t="str">
        <f>IF(B46="","",VLOOKUP(B46,'District AP'!$A$10:$X$25,4,FALSE)-VLOOKUP(B46,'District AP'!$A$10:$X$25,24,FALSE))</f>
        <v/>
      </c>
      <c r="D46" s="90" t="str">
        <f>IF('SELPA Summary by Fiscal Year'!KA46="Pass","2026-2027",IF('SELPA Summary by Fiscal Year'!KA46="Pass With Exemption(s)","2026-2027",IF('SELPA Summary by Fiscal Year'!JH46="Pass","2025-2026",IF('SELPA Summary by Fiscal Year'!JH46="Pass With Exemption(s)","2025-2026",IF('SELPA Summary by Fiscal Year'!IO46="Pass","2024-2025",IF('SELPA Summary by Fiscal Year'!IO46="Pass With Exemption(s)","2024-2025",IF('SELPA Summary by Fiscal Year'!HV46="Pass","2023-2024",IF('SELPA Summary by Fiscal Year'!HV46="Pass With Exemption(s)","2023-2024",IF('SELPA Summary by Fiscal Year'!HC46="Pass","2022-2023",IF('SELPA Summary by Fiscal Year'!HC46="Pass With Exemption(s)","2022-2023",IF('SELPA Summary by Fiscal Year'!GJ46="Pass","2021-2022",IF('SELPA Summary by Fiscal Year'!GJ46="Pass With Exemption(s)","2021-2022",IF('SELPA Summary by Fiscal Year'!FQ46="Pass","2020-2021",IF('SELPA Summary by Fiscal Year'!FQ46="Pass With Exemption(s)","2020-2021",IF('SELPA Summary by Fiscal Year'!EX46="Pass","2019-2020",IF('SELPA Summary by Fiscal Year'!EX46="Pass With Exemption(s)","2019-2020",IF('SELPA Summary by Fiscal Year'!EE46="Pass","2018-2019",IF('SELPA Summary by Fiscal Year'!EE46="Pass With Exemption(s)","2018-2019",IF('SELPA Summary by Fiscal Year'!DL46="Pass","2017-2018",IF('SELPA Summary by Fiscal Year'!DL46="Pass With Exemption(s)","2017-2018",IF('SELPA Summary by Fiscal Year'!CS46="Pass","2016-2017",IF('SELPA Summary by Fiscal Year'!CS46="Pass With Exemption(s)","2016-2017",IF('SELPA Summary by Fiscal Year'!BZ46="Pass","2015-2016",IF('SELPA Summary by Fiscal Year'!BZ46="Pass With Exemption(s)","2016-2017",IF('SELPA Summary by Fiscal Year'!BG46="Pass","2014-2015",IF('SELPA Summary by Fiscal Year'!BG46="Pass With Exemption(s)","2014-2015",IF('SELPA Summary by Fiscal Year'!AN46="Pass","2013-2014",IF('SELPA Summary by Fiscal Year'!AN46="Pass With Exemption(s)","2013-2014",IF('SELPA Summary by Fiscal Year'!U46="Pass","2012-2013",IF('SELPA Summary by Fiscal Year'!U46="Pass With Exemption(s)","2012-2013",IF('SELPA Summary by Fiscal Year'!E46="Pass","2011-2012",IF('SELPA Summary by Fiscal Year'!E46="Pass With Exemption(s)","2011-2012",""))))))))))))))))))))))))))))))))</f>
        <v/>
      </c>
      <c r="E46" s="91" t="str">
        <f>IF(D46="","",VLOOKUP(D46,'District AP'!$A$10:$X$25,6,FALSE)-(VLOOKUP(D46,'District AP'!$A$10:$X$25,24,FALSE)/VLOOKUP(D46,'District AP'!$A$10:$X$25,5,FALSE)))</f>
        <v/>
      </c>
      <c r="F46" s="90" t="str">
        <f>IF('SELPA Summary by Fiscal Year'!KE46="Pass","2026-2027",IF('SELPA Summary by Fiscal Year'!KE46="Pass With Exemption(s)","2026-2027",IF('SELPA Summary by Fiscal Year'!JL46="Pass","2025-2026",IF('SELPA Summary by Fiscal Year'!JL46="Pass With Exemption(s)","2025-2026",IF('SELPA Summary by Fiscal Year'!IS46="Pass","2024-2025",IF('SELPA Summary by Fiscal Year'!IS46="Pass With Exemption(s)","2024-2025",IF('SELPA Summary by Fiscal Year'!HZ46="Pass","2023-2024",IF('SELPA Summary by Fiscal Year'!HZ46="Pass With Exemption(s)","2023-2024",IF('SELPA Summary by Fiscal Year'!HG46="Pass","2022-2023",IF('SELPA Summary by Fiscal Year'!HG46="Pass With Exemption(s)","2022-2023",IF('SELPA Summary by Fiscal Year'!GN46="Pass","2021-2022",IF('SELPA Summary by Fiscal Year'!GN46="Pass With Exemption(s)","2021-2022",IF('SELPA Summary by Fiscal Year'!FU46="Pass","2020-2021",IF('SELPA Summary by Fiscal Year'!FU46="Pass With Exemption(s)","2020-2021",IF('SELPA Summary by Fiscal Year'!FB46="Pass","2019-2020",IF('SELPA Summary by Fiscal Year'!FB46="Pass With Exemption(s)","2019-2020",IF('SELPA Summary by Fiscal Year'!EI46="Pass","2018-2019",IF('SELPA Summary by Fiscal Year'!EI46="Pass With Exemption(s)","2018-2019",IF('SELPA Summary by Fiscal Year'!DP46="Pass","2017-2018",IF('SELPA Summary by Fiscal Year'!DP46="Pass With Exemption(s)","2017-2018",IF('SELPA Summary by Fiscal Year'!CW46="Pass","2016-2017",IF('SELPA Summary by Fiscal Year'!CW46="Pass With Exemption(s)","2016-2017",IF('SELPA Summary by Fiscal Year'!CD46="Pass","2015-2016",IF('SELPA Summary by Fiscal Year'!CD46="Pass With Exemption(s)","2015-2016",IF('SELPA Summary by Fiscal Year'!BK46="Pass","2014-2015",IF('SELPA Summary by Fiscal Year'!BK46="Pass With Exemption(s)","2014-2015",IF('SELPA Summary by Fiscal Year'!AR46="Pass","2013-2014",IF('SELPA Summary by Fiscal Year'!AR46="Pass With Exemption(s)","2013-2014",IF('SELPA Summary by Fiscal Year'!Y46="Pass","2012-2013",IF('SELPA Summary by Fiscal Year'!Y46="Pass With Exemption(s)","2012-2013",IF('SELPA Summary by Fiscal Year'!H46="Pass","2011-2012",IF('SELPA Summary by Fiscal Year'!H46="Pass With Exemption(s)","2011-2012",""))))))))))))))))))))))))))))))))</f>
        <v/>
      </c>
      <c r="G46" s="91" t="str">
        <f>IF(F46="","",VLOOKUP(F46,'District AP'!$A$10:$X$25,15,FALSE))</f>
        <v/>
      </c>
      <c r="H46" s="90" t="str">
        <f>IF('SELPA Summary by Fiscal Year'!KH46="Pass","2026-2027",IF('SELPA Summary by Fiscal Year'!KH46="Pass With Exemption(s)","2026-2027",IF('SELPA Summary by Fiscal Year'!JO46="Pass","2025-2026",IF('SELPA Summary by Fiscal Year'!JO46="Pass With Exemption(s)","2025-2026",IF('SELPA Summary by Fiscal Year'!IV46="Pass","2024-2025",IF('SELPA Summary by Fiscal Year'!IV46="Pass With Exemption(s)","2024-2025",IF('SELPA Summary by Fiscal Year'!IC46="Pass","2023-2024",IF('SELPA Summary by Fiscal Year'!IC46="Pass With Exemption(s)","2023-2024",IF('SELPA Summary by Fiscal Year'!HJ46="Pass","2022-2023",IF('SELPA Summary by Fiscal Year'!HJ46="Pass With Exemption(s)","2022-2023",IF('SELPA Summary by Fiscal Year'!GQ46="Pass","2021-2022",IF('SELPA Summary by Fiscal Year'!GQ46="Pass With Exemption(s)","2021-2022",IF('SELPA Summary by Fiscal Year'!FX46="Pass","2020-2021",IF('SELPA Summary by Fiscal Year'!FX46="Pass With Exemption(s)","2020-2021",IF('SELPA Summary by Fiscal Year'!FE46="Pass","2019-2020",IF('SELPA Summary by Fiscal Year'!FE46="Pass With Exemption(s)","2019-2020",IF('SELPA Summary by Fiscal Year'!EL46="Pass","2018-2019",IF('SELPA Summary by Fiscal Year'!EL46="Pass With Exemption(s)","2018-2019",IF('SELPA Summary by Fiscal Year'!DS46="Pass","2017-2018",IF('SELPA Summary by Fiscal Year'!DS46="Pass With Exemption(s)","2017-2018",IF('SELPA Summary by Fiscal Year'!CZ46="Pass","2016-2017",IF('SELPA Summary by Fiscal Year'!CZ46="Pass With Exemption(s)","2016-2017",IF('SELPA Summary by Fiscal Year'!CG46="Pass","2015-2016",IF('SELPA Summary by Fiscal Year'!CG46="Pass With Exemption(s)","2015-2016",IF('SELPA Summary by Fiscal Year'!BN46="Pass","2014-2015",IF('SELPA Summary by Fiscal Year'!BN46="Pass With Exemption(s)","2014-2015",IF('SELPA Summary by Fiscal Year'!AU46="Pass","2013-2014",IF('SELPA Summary by Fiscal Year'!AU46="Pass With Exemption(s)","2013-2014",IF('SELPA Summary by Fiscal Year'!AB46="Pass","2012-2013",IF('SELPA Summary by Fiscal Year'!AB46="Pass With Exemption(s)","2012-2013",IF('SELPA Summary by Fiscal Year'!J46="Pass","2011-2012",IF('SELPA Summary by Fiscal Year'!J46="Pass With Exemption(s)","2011-2012",""))))))))))))))))))))))))))))))))</f>
        <v/>
      </c>
      <c r="I46" s="91" t="str">
        <f>IF(H46="","",VLOOKUP(H46,'District AP'!$A$10:$X$25,16,FALSE))</f>
        <v/>
      </c>
    </row>
    <row r="47" spans="1:9" x14ac:dyDescent="0.3">
      <c r="A47" s="30">
        <f>'District AQ'!$B$3</f>
        <v>0</v>
      </c>
      <c r="B47" s="90" t="str">
        <f>IF('SELPA Summary by Fiscal Year'!JW47="Pass","2026-2027",IF('SELPA Summary by Fiscal Year'!JW47="Pass With Exemption(s)","2026-2027",IF('SELPA Summary by Fiscal Year'!JD47="Pass","2025-2026",IF('SELPA Summary by Fiscal Year'!JD47="Pass With Exemption(s)","2025-2026",IF('SELPA Summary by Fiscal Year'!IK47="Pass","2024-2025",IF('SELPA Summary by Fiscal Year'!IK47="Pass With Exemption(s)","2024-2025",IF('SELPA Summary by Fiscal Year'!HR47="Pass","2023-2024",IF('SELPA Summary by Fiscal Year'!HR47="Pass With Exemption(s)","2023-2024",IF('SELPA Summary by Fiscal Year'!GY47="Pass","2022-2023",IF('SELPA Summary by Fiscal Year'!GY47="Pass With Exemption(s)","2022-2023",IF('SELPA Summary by Fiscal Year'!GF47="Pass","2021-2022",IF('SELPA Summary by Fiscal Year'!GF47="Pass With Exemption(s)","2021-2022",IF('SELPA Summary by Fiscal Year'!FM47="Pass","2020-2021",IF('SELPA Summary by Fiscal Year'!FM47="Pass With Exemption(s)","2020-2021",IF('SELPA Summary by Fiscal Year'!ET47="Pass","2019-2020",IF('SELPA Summary by Fiscal Year'!ET47="Pass With Exemption(s)","2019-2020",IF('SELPA Summary by Fiscal Year'!EA47="Pass","2018-2019",IF('SELPA Summary by Fiscal Year'!EA47="Pass With Exemption(s)","2018-2019",IF('SELPA Summary by Fiscal Year'!DH47="Pass","2017-2018",IF('SELPA Summary by Fiscal Year'!DH47="Pass With Exemption(s)","2017-2018",IF('SELPA Summary by Fiscal Year'!CO47="Pass","2016-2017",IF('SELPA Summary by Fiscal Year'!CO47="Pass With Exemption(s)","2016-2017",IF('SELPA Summary by Fiscal Year'!BV47="Pass","2015-2016",IF('SELPA Summary by Fiscal Year'!BV47="Pass With Exemption(s)","2015-2016",IF('SELPA Summary by Fiscal Year'!BC47="Pass","2014-2015",IF('SELPA Summary by Fiscal Year'!BC47="Pass With Exemption(s)","2014-2015",IF('SELPA Summary by Fiscal Year'!AJ47="Pass","2013-2014",IF('SELPA Summary by Fiscal Year'!AJ47="Pass With Exemption(s)","2013-2014",IF('SELPA Summary by Fiscal Year'!Q47="Pass","2012-2013",IF('SELPA Summary by Fiscal Year'!Q47="Pass With Exemption(s)","2012-2013",IF('SELPA Summary by Fiscal Year'!C47="Pass","2011-2012",IF('SELPA Summary by Fiscal Year'!C47="Pass With Exemption(s)","2011-2012",""))))))))))))))))))))))))))))))))</f>
        <v/>
      </c>
      <c r="C47" s="91" t="str">
        <f>IF(B47="","",VLOOKUP(B47,'District AQ'!$A$10:$X$25,4,FALSE)-VLOOKUP(B47,'District AQ'!$A$10:$X$25,24,FALSE))</f>
        <v/>
      </c>
      <c r="D47" s="90" t="str">
        <f>IF('SELPA Summary by Fiscal Year'!KA47="Pass","2026-2027",IF('SELPA Summary by Fiscal Year'!KA47="Pass With Exemption(s)","2026-2027",IF('SELPA Summary by Fiscal Year'!JH47="Pass","2025-2026",IF('SELPA Summary by Fiscal Year'!JH47="Pass With Exemption(s)","2025-2026",IF('SELPA Summary by Fiscal Year'!IO47="Pass","2024-2025",IF('SELPA Summary by Fiscal Year'!IO47="Pass With Exemption(s)","2024-2025",IF('SELPA Summary by Fiscal Year'!HV47="Pass","2023-2024",IF('SELPA Summary by Fiscal Year'!HV47="Pass With Exemption(s)","2023-2024",IF('SELPA Summary by Fiscal Year'!HC47="Pass","2022-2023",IF('SELPA Summary by Fiscal Year'!HC47="Pass With Exemption(s)","2022-2023",IF('SELPA Summary by Fiscal Year'!GJ47="Pass","2021-2022",IF('SELPA Summary by Fiscal Year'!GJ47="Pass With Exemption(s)","2021-2022",IF('SELPA Summary by Fiscal Year'!FQ47="Pass","2020-2021",IF('SELPA Summary by Fiscal Year'!FQ47="Pass With Exemption(s)","2020-2021",IF('SELPA Summary by Fiscal Year'!EX47="Pass","2019-2020",IF('SELPA Summary by Fiscal Year'!EX47="Pass With Exemption(s)","2019-2020",IF('SELPA Summary by Fiscal Year'!EE47="Pass","2018-2019",IF('SELPA Summary by Fiscal Year'!EE47="Pass With Exemption(s)","2018-2019",IF('SELPA Summary by Fiscal Year'!DL47="Pass","2017-2018",IF('SELPA Summary by Fiscal Year'!DL47="Pass With Exemption(s)","2017-2018",IF('SELPA Summary by Fiscal Year'!CS47="Pass","2016-2017",IF('SELPA Summary by Fiscal Year'!CS47="Pass With Exemption(s)","2016-2017",IF('SELPA Summary by Fiscal Year'!BZ47="Pass","2015-2016",IF('SELPA Summary by Fiscal Year'!BZ47="Pass With Exemption(s)","2016-2017",IF('SELPA Summary by Fiscal Year'!BG47="Pass","2014-2015",IF('SELPA Summary by Fiscal Year'!BG47="Pass With Exemption(s)","2014-2015",IF('SELPA Summary by Fiscal Year'!AN47="Pass","2013-2014",IF('SELPA Summary by Fiscal Year'!AN47="Pass With Exemption(s)","2013-2014",IF('SELPA Summary by Fiscal Year'!U47="Pass","2012-2013",IF('SELPA Summary by Fiscal Year'!U47="Pass With Exemption(s)","2012-2013",IF('SELPA Summary by Fiscal Year'!E47="Pass","2011-2012",IF('SELPA Summary by Fiscal Year'!E47="Pass With Exemption(s)","2011-2012",""))))))))))))))))))))))))))))))))</f>
        <v/>
      </c>
      <c r="E47" s="91" t="str">
        <f>IF(D47="","",VLOOKUP(D47,'District AQ'!$A$10:$X$25,6,FALSE)-(VLOOKUP(D47,'District AQ'!$A$10:$X$25,24,FALSE)/VLOOKUP(D47,'District AQ'!$A$10:$X$25,5,FALSE)))</f>
        <v/>
      </c>
      <c r="F47" s="90" t="str">
        <f>IF('SELPA Summary by Fiscal Year'!KE47="Pass","2026-2027",IF('SELPA Summary by Fiscal Year'!KE47="Pass With Exemption(s)","2026-2027",IF('SELPA Summary by Fiscal Year'!JL47="Pass","2025-2026",IF('SELPA Summary by Fiscal Year'!JL47="Pass With Exemption(s)","2025-2026",IF('SELPA Summary by Fiscal Year'!IS47="Pass","2024-2025",IF('SELPA Summary by Fiscal Year'!IS47="Pass With Exemption(s)","2024-2025",IF('SELPA Summary by Fiscal Year'!HZ47="Pass","2023-2024",IF('SELPA Summary by Fiscal Year'!HZ47="Pass With Exemption(s)","2023-2024",IF('SELPA Summary by Fiscal Year'!HG47="Pass","2022-2023",IF('SELPA Summary by Fiscal Year'!HG47="Pass With Exemption(s)","2022-2023",IF('SELPA Summary by Fiscal Year'!GN47="Pass","2021-2022",IF('SELPA Summary by Fiscal Year'!GN47="Pass With Exemption(s)","2021-2022",IF('SELPA Summary by Fiscal Year'!FU47="Pass","2020-2021",IF('SELPA Summary by Fiscal Year'!FU47="Pass With Exemption(s)","2020-2021",IF('SELPA Summary by Fiscal Year'!FB47="Pass","2019-2020",IF('SELPA Summary by Fiscal Year'!FB47="Pass With Exemption(s)","2019-2020",IF('SELPA Summary by Fiscal Year'!EI47="Pass","2018-2019",IF('SELPA Summary by Fiscal Year'!EI47="Pass With Exemption(s)","2018-2019",IF('SELPA Summary by Fiscal Year'!DP47="Pass","2017-2018",IF('SELPA Summary by Fiscal Year'!DP47="Pass With Exemption(s)","2017-2018",IF('SELPA Summary by Fiscal Year'!CW47="Pass","2016-2017",IF('SELPA Summary by Fiscal Year'!CW47="Pass With Exemption(s)","2016-2017",IF('SELPA Summary by Fiscal Year'!CD47="Pass","2015-2016",IF('SELPA Summary by Fiscal Year'!CD47="Pass With Exemption(s)","2015-2016",IF('SELPA Summary by Fiscal Year'!BK47="Pass","2014-2015",IF('SELPA Summary by Fiscal Year'!BK47="Pass With Exemption(s)","2014-2015",IF('SELPA Summary by Fiscal Year'!AR47="Pass","2013-2014",IF('SELPA Summary by Fiscal Year'!AR47="Pass With Exemption(s)","2013-2014",IF('SELPA Summary by Fiscal Year'!Y47="Pass","2012-2013",IF('SELPA Summary by Fiscal Year'!Y47="Pass With Exemption(s)","2012-2013",IF('SELPA Summary by Fiscal Year'!H47="Pass","2011-2012",IF('SELPA Summary by Fiscal Year'!H47="Pass With Exemption(s)","2011-2012",""))))))))))))))))))))))))))))))))</f>
        <v/>
      </c>
      <c r="G47" s="91" t="str">
        <f>IF(F47="","",VLOOKUP(F47,'District AQ'!$A$10:$X$25,15,FALSE))</f>
        <v/>
      </c>
      <c r="H47" s="90" t="str">
        <f>IF('SELPA Summary by Fiscal Year'!KH47="Pass","2026-2027",IF('SELPA Summary by Fiscal Year'!KH47="Pass With Exemption(s)","2026-2027",IF('SELPA Summary by Fiscal Year'!JO47="Pass","2025-2026",IF('SELPA Summary by Fiscal Year'!JO47="Pass With Exemption(s)","2025-2026",IF('SELPA Summary by Fiscal Year'!IV47="Pass","2024-2025",IF('SELPA Summary by Fiscal Year'!IV47="Pass With Exemption(s)","2024-2025",IF('SELPA Summary by Fiscal Year'!IC47="Pass","2023-2024",IF('SELPA Summary by Fiscal Year'!IC47="Pass With Exemption(s)","2023-2024",IF('SELPA Summary by Fiscal Year'!HJ47="Pass","2022-2023",IF('SELPA Summary by Fiscal Year'!HJ47="Pass With Exemption(s)","2022-2023",IF('SELPA Summary by Fiscal Year'!GQ47="Pass","2021-2022",IF('SELPA Summary by Fiscal Year'!GQ47="Pass With Exemption(s)","2021-2022",IF('SELPA Summary by Fiscal Year'!FX47="Pass","2020-2021",IF('SELPA Summary by Fiscal Year'!FX47="Pass With Exemption(s)","2020-2021",IF('SELPA Summary by Fiscal Year'!FE47="Pass","2019-2020",IF('SELPA Summary by Fiscal Year'!FE47="Pass With Exemption(s)","2019-2020",IF('SELPA Summary by Fiscal Year'!EL47="Pass","2018-2019",IF('SELPA Summary by Fiscal Year'!EL47="Pass With Exemption(s)","2018-2019",IF('SELPA Summary by Fiscal Year'!DS47="Pass","2017-2018",IF('SELPA Summary by Fiscal Year'!DS47="Pass With Exemption(s)","2017-2018",IF('SELPA Summary by Fiscal Year'!CZ47="Pass","2016-2017",IF('SELPA Summary by Fiscal Year'!CZ47="Pass With Exemption(s)","2016-2017",IF('SELPA Summary by Fiscal Year'!CG47="Pass","2015-2016",IF('SELPA Summary by Fiscal Year'!CG47="Pass With Exemption(s)","2015-2016",IF('SELPA Summary by Fiscal Year'!BN47="Pass","2014-2015",IF('SELPA Summary by Fiscal Year'!BN47="Pass With Exemption(s)","2014-2015",IF('SELPA Summary by Fiscal Year'!AU47="Pass","2013-2014",IF('SELPA Summary by Fiscal Year'!AU47="Pass With Exemption(s)","2013-2014",IF('SELPA Summary by Fiscal Year'!AB47="Pass","2012-2013",IF('SELPA Summary by Fiscal Year'!AB47="Pass With Exemption(s)","2012-2013",IF('SELPA Summary by Fiscal Year'!J47="Pass","2011-2012",IF('SELPA Summary by Fiscal Year'!J47="Pass With Exemption(s)","2011-2012",""))))))))))))))))))))))))))))))))</f>
        <v/>
      </c>
      <c r="I47" s="91" t="str">
        <f>IF(H47="","",VLOOKUP(H47,'District AQ'!$A$10:$X$25,16,FALSE))</f>
        <v/>
      </c>
    </row>
    <row r="48" spans="1:9" x14ac:dyDescent="0.3">
      <c r="A48" s="30">
        <f>'District AR'!$B$3</f>
        <v>0</v>
      </c>
      <c r="B48" s="90" t="str">
        <f>IF('SELPA Summary by Fiscal Year'!JW48="Pass","2026-2027",IF('SELPA Summary by Fiscal Year'!JW48="Pass With Exemption(s)","2026-2027",IF('SELPA Summary by Fiscal Year'!JD48="Pass","2025-2026",IF('SELPA Summary by Fiscal Year'!JD48="Pass With Exemption(s)","2025-2026",IF('SELPA Summary by Fiscal Year'!IK48="Pass","2024-2025",IF('SELPA Summary by Fiscal Year'!IK48="Pass With Exemption(s)","2024-2025",IF('SELPA Summary by Fiscal Year'!HR48="Pass","2023-2024",IF('SELPA Summary by Fiscal Year'!HR48="Pass With Exemption(s)","2023-2024",IF('SELPA Summary by Fiscal Year'!GY48="Pass","2022-2023",IF('SELPA Summary by Fiscal Year'!GY48="Pass With Exemption(s)","2022-2023",IF('SELPA Summary by Fiscal Year'!GF48="Pass","2021-2022",IF('SELPA Summary by Fiscal Year'!GF48="Pass With Exemption(s)","2021-2022",IF('SELPA Summary by Fiscal Year'!FM48="Pass","2020-2021",IF('SELPA Summary by Fiscal Year'!FM48="Pass With Exemption(s)","2020-2021",IF('SELPA Summary by Fiscal Year'!ET48="Pass","2019-2020",IF('SELPA Summary by Fiscal Year'!ET48="Pass With Exemption(s)","2019-2020",IF('SELPA Summary by Fiscal Year'!EA48="Pass","2018-2019",IF('SELPA Summary by Fiscal Year'!EA48="Pass With Exemption(s)","2018-2019",IF('SELPA Summary by Fiscal Year'!DH48="Pass","2017-2018",IF('SELPA Summary by Fiscal Year'!DH48="Pass With Exemption(s)","2017-2018",IF('SELPA Summary by Fiscal Year'!CO48="Pass","2016-2017",IF('SELPA Summary by Fiscal Year'!CO48="Pass With Exemption(s)","2016-2017",IF('SELPA Summary by Fiscal Year'!BV48="Pass","2015-2016",IF('SELPA Summary by Fiscal Year'!BV48="Pass With Exemption(s)","2015-2016",IF('SELPA Summary by Fiscal Year'!BC48="Pass","2014-2015",IF('SELPA Summary by Fiscal Year'!BC48="Pass With Exemption(s)","2014-2015",IF('SELPA Summary by Fiscal Year'!AJ48="Pass","2013-2014",IF('SELPA Summary by Fiscal Year'!AJ48="Pass With Exemption(s)","2013-2014",IF('SELPA Summary by Fiscal Year'!Q48="Pass","2012-2013",IF('SELPA Summary by Fiscal Year'!Q48="Pass With Exemption(s)","2012-2013",IF('SELPA Summary by Fiscal Year'!C48="Pass","2011-2012",IF('SELPA Summary by Fiscal Year'!C48="Pass With Exemption(s)","2011-2012",""))))))))))))))))))))))))))))))))</f>
        <v/>
      </c>
      <c r="C48" s="91" t="str">
        <f>IF(B48="","",VLOOKUP(B48,'District AR'!$A$10:$X$25,4,FALSE)-VLOOKUP(B48,'District AR'!$A$10:$X$25,24,FALSE))</f>
        <v/>
      </c>
      <c r="D48" s="90" t="str">
        <f>IF('SELPA Summary by Fiscal Year'!KA48="Pass","2026-2027",IF('SELPA Summary by Fiscal Year'!KA48="Pass With Exemption(s)","2026-2027",IF('SELPA Summary by Fiscal Year'!JH48="Pass","2025-2026",IF('SELPA Summary by Fiscal Year'!JH48="Pass With Exemption(s)","2025-2026",IF('SELPA Summary by Fiscal Year'!IO48="Pass","2024-2025",IF('SELPA Summary by Fiscal Year'!IO48="Pass With Exemption(s)","2024-2025",IF('SELPA Summary by Fiscal Year'!HV48="Pass","2023-2024",IF('SELPA Summary by Fiscal Year'!HV48="Pass With Exemption(s)","2023-2024",IF('SELPA Summary by Fiscal Year'!HC48="Pass","2022-2023",IF('SELPA Summary by Fiscal Year'!HC48="Pass With Exemption(s)","2022-2023",IF('SELPA Summary by Fiscal Year'!GJ48="Pass","2021-2022",IF('SELPA Summary by Fiscal Year'!GJ48="Pass With Exemption(s)","2021-2022",IF('SELPA Summary by Fiscal Year'!FQ48="Pass","2020-2021",IF('SELPA Summary by Fiscal Year'!FQ48="Pass With Exemption(s)","2020-2021",IF('SELPA Summary by Fiscal Year'!EX48="Pass","2019-2020",IF('SELPA Summary by Fiscal Year'!EX48="Pass With Exemption(s)","2019-2020",IF('SELPA Summary by Fiscal Year'!EE48="Pass","2018-2019",IF('SELPA Summary by Fiscal Year'!EE48="Pass With Exemption(s)","2018-2019",IF('SELPA Summary by Fiscal Year'!DL48="Pass","2017-2018",IF('SELPA Summary by Fiscal Year'!DL48="Pass With Exemption(s)","2017-2018",IF('SELPA Summary by Fiscal Year'!CS48="Pass","2016-2017",IF('SELPA Summary by Fiscal Year'!CS48="Pass With Exemption(s)","2016-2017",IF('SELPA Summary by Fiscal Year'!BZ48="Pass","2015-2016",IF('SELPA Summary by Fiscal Year'!BZ48="Pass With Exemption(s)","2016-2017",IF('SELPA Summary by Fiscal Year'!BG48="Pass","2014-2015",IF('SELPA Summary by Fiscal Year'!BG48="Pass With Exemption(s)","2014-2015",IF('SELPA Summary by Fiscal Year'!AN48="Pass","2013-2014",IF('SELPA Summary by Fiscal Year'!AN48="Pass With Exemption(s)","2013-2014",IF('SELPA Summary by Fiscal Year'!U48="Pass","2012-2013",IF('SELPA Summary by Fiscal Year'!U48="Pass With Exemption(s)","2012-2013",IF('SELPA Summary by Fiscal Year'!E48="Pass","2011-2012",IF('SELPA Summary by Fiscal Year'!E48="Pass With Exemption(s)","2011-2012",""))))))))))))))))))))))))))))))))</f>
        <v/>
      </c>
      <c r="E48" s="91" t="str">
        <f>IF(D48="","",VLOOKUP(D48,'District AR'!$A$10:$X$25,6,FALSE)-(VLOOKUP(D48,'District AR'!$A$10:$X$25,24,FALSE)/VLOOKUP(D48,'District AR'!$A$10:$X$25,5,FALSE)))</f>
        <v/>
      </c>
      <c r="F48" s="90" t="str">
        <f>IF('SELPA Summary by Fiscal Year'!KE48="Pass","2026-2027",IF('SELPA Summary by Fiscal Year'!KE48="Pass With Exemption(s)","2026-2027",IF('SELPA Summary by Fiscal Year'!JL48="Pass","2025-2026",IF('SELPA Summary by Fiscal Year'!JL48="Pass With Exemption(s)","2025-2026",IF('SELPA Summary by Fiscal Year'!IS48="Pass","2024-2025",IF('SELPA Summary by Fiscal Year'!IS48="Pass With Exemption(s)","2024-2025",IF('SELPA Summary by Fiscal Year'!HZ48="Pass","2023-2024",IF('SELPA Summary by Fiscal Year'!HZ48="Pass With Exemption(s)","2023-2024",IF('SELPA Summary by Fiscal Year'!HG48="Pass","2022-2023",IF('SELPA Summary by Fiscal Year'!HG48="Pass With Exemption(s)","2022-2023",IF('SELPA Summary by Fiscal Year'!GN48="Pass","2021-2022",IF('SELPA Summary by Fiscal Year'!GN48="Pass With Exemption(s)","2021-2022",IF('SELPA Summary by Fiscal Year'!FU48="Pass","2020-2021",IF('SELPA Summary by Fiscal Year'!FU48="Pass With Exemption(s)","2020-2021",IF('SELPA Summary by Fiscal Year'!FB48="Pass","2019-2020",IF('SELPA Summary by Fiscal Year'!FB48="Pass With Exemption(s)","2019-2020",IF('SELPA Summary by Fiscal Year'!EI48="Pass","2018-2019",IF('SELPA Summary by Fiscal Year'!EI48="Pass With Exemption(s)","2018-2019",IF('SELPA Summary by Fiscal Year'!DP48="Pass","2017-2018",IF('SELPA Summary by Fiscal Year'!DP48="Pass With Exemption(s)","2017-2018",IF('SELPA Summary by Fiscal Year'!CW48="Pass","2016-2017",IF('SELPA Summary by Fiscal Year'!CW48="Pass With Exemption(s)","2016-2017",IF('SELPA Summary by Fiscal Year'!CD48="Pass","2015-2016",IF('SELPA Summary by Fiscal Year'!CD48="Pass With Exemption(s)","2015-2016",IF('SELPA Summary by Fiscal Year'!BK48="Pass","2014-2015",IF('SELPA Summary by Fiscal Year'!BK48="Pass With Exemption(s)","2014-2015",IF('SELPA Summary by Fiscal Year'!AR48="Pass","2013-2014",IF('SELPA Summary by Fiscal Year'!AR48="Pass With Exemption(s)","2013-2014",IF('SELPA Summary by Fiscal Year'!Y48="Pass","2012-2013",IF('SELPA Summary by Fiscal Year'!Y48="Pass With Exemption(s)","2012-2013",IF('SELPA Summary by Fiscal Year'!H48="Pass","2011-2012",IF('SELPA Summary by Fiscal Year'!H48="Pass With Exemption(s)","2011-2012",""))))))))))))))))))))))))))))))))</f>
        <v/>
      </c>
      <c r="G48" s="91" t="str">
        <f>IF(F48="","",VLOOKUP(F48,'District AR'!$A$10:$X$25,15,FALSE))</f>
        <v/>
      </c>
      <c r="H48" s="90" t="str">
        <f>IF('SELPA Summary by Fiscal Year'!KH48="Pass","2026-2027",IF('SELPA Summary by Fiscal Year'!KH48="Pass With Exemption(s)","2026-2027",IF('SELPA Summary by Fiscal Year'!JO48="Pass","2025-2026",IF('SELPA Summary by Fiscal Year'!JO48="Pass With Exemption(s)","2025-2026",IF('SELPA Summary by Fiscal Year'!IV48="Pass","2024-2025",IF('SELPA Summary by Fiscal Year'!IV48="Pass With Exemption(s)","2024-2025",IF('SELPA Summary by Fiscal Year'!IC48="Pass","2023-2024",IF('SELPA Summary by Fiscal Year'!IC48="Pass With Exemption(s)","2023-2024",IF('SELPA Summary by Fiscal Year'!HJ48="Pass","2022-2023",IF('SELPA Summary by Fiscal Year'!HJ48="Pass With Exemption(s)","2022-2023",IF('SELPA Summary by Fiscal Year'!GQ48="Pass","2021-2022",IF('SELPA Summary by Fiscal Year'!GQ48="Pass With Exemption(s)","2021-2022",IF('SELPA Summary by Fiscal Year'!FX48="Pass","2020-2021",IF('SELPA Summary by Fiscal Year'!FX48="Pass With Exemption(s)","2020-2021",IF('SELPA Summary by Fiscal Year'!FE48="Pass","2019-2020",IF('SELPA Summary by Fiscal Year'!FE48="Pass With Exemption(s)","2019-2020",IF('SELPA Summary by Fiscal Year'!EL48="Pass","2018-2019",IF('SELPA Summary by Fiscal Year'!EL48="Pass With Exemption(s)","2018-2019",IF('SELPA Summary by Fiscal Year'!DS48="Pass","2017-2018",IF('SELPA Summary by Fiscal Year'!DS48="Pass With Exemption(s)","2017-2018",IF('SELPA Summary by Fiscal Year'!CZ48="Pass","2016-2017",IF('SELPA Summary by Fiscal Year'!CZ48="Pass With Exemption(s)","2016-2017",IF('SELPA Summary by Fiscal Year'!CG48="Pass","2015-2016",IF('SELPA Summary by Fiscal Year'!CG48="Pass With Exemption(s)","2015-2016",IF('SELPA Summary by Fiscal Year'!BN48="Pass","2014-2015",IF('SELPA Summary by Fiscal Year'!BN48="Pass With Exemption(s)","2014-2015",IF('SELPA Summary by Fiscal Year'!AU48="Pass","2013-2014",IF('SELPA Summary by Fiscal Year'!AU48="Pass With Exemption(s)","2013-2014",IF('SELPA Summary by Fiscal Year'!AB48="Pass","2012-2013",IF('SELPA Summary by Fiscal Year'!AB48="Pass With Exemption(s)","2012-2013",IF('SELPA Summary by Fiscal Year'!J48="Pass","2011-2012",IF('SELPA Summary by Fiscal Year'!J48="Pass With Exemption(s)","2011-2012",""))))))))))))))))))))))))))))))))</f>
        <v/>
      </c>
      <c r="I48" s="91" t="str">
        <f>IF(H48="","",VLOOKUP(H48,'District AR'!$A$10:$X$25,16,FALSE))</f>
        <v/>
      </c>
    </row>
    <row r="49" spans="1:9" x14ac:dyDescent="0.3">
      <c r="A49" s="30">
        <f>'District AS'!$B$3</f>
        <v>0</v>
      </c>
      <c r="B49" s="90" t="str">
        <f>IF('SELPA Summary by Fiscal Year'!JW49="Pass","2026-2027",IF('SELPA Summary by Fiscal Year'!JW49="Pass With Exemption(s)","2026-2027",IF('SELPA Summary by Fiscal Year'!JD49="Pass","2025-2026",IF('SELPA Summary by Fiscal Year'!JD49="Pass With Exemption(s)","2025-2026",IF('SELPA Summary by Fiscal Year'!IK49="Pass","2024-2025",IF('SELPA Summary by Fiscal Year'!IK49="Pass With Exemption(s)","2024-2025",IF('SELPA Summary by Fiscal Year'!HR49="Pass","2023-2024",IF('SELPA Summary by Fiscal Year'!HR49="Pass With Exemption(s)","2023-2024",IF('SELPA Summary by Fiscal Year'!GY49="Pass","2022-2023",IF('SELPA Summary by Fiscal Year'!GY49="Pass With Exemption(s)","2022-2023",IF('SELPA Summary by Fiscal Year'!GF49="Pass","2021-2022",IF('SELPA Summary by Fiscal Year'!GF49="Pass With Exemption(s)","2021-2022",IF('SELPA Summary by Fiscal Year'!FM49="Pass","2020-2021",IF('SELPA Summary by Fiscal Year'!FM49="Pass With Exemption(s)","2020-2021",IF('SELPA Summary by Fiscal Year'!ET49="Pass","2019-2020",IF('SELPA Summary by Fiscal Year'!ET49="Pass With Exemption(s)","2019-2020",IF('SELPA Summary by Fiscal Year'!EA49="Pass","2018-2019",IF('SELPA Summary by Fiscal Year'!EA49="Pass With Exemption(s)","2018-2019",IF('SELPA Summary by Fiscal Year'!DH49="Pass","2017-2018",IF('SELPA Summary by Fiscal Year'!DH49="Pass With Exemption(s)","2017-2018",IF('SELPA Summary by Fiscal Year'!CO49="Pass","2016-2017",IF('SELPA Summary by Fiscal Year'!CO49="Pass With Exemption(s)","2016-2017",IF('SELPA Summary by Fiscal Year'!BV49="Pass","2015-2016",IF('SELPA Summary by Fiscal Year'!BV49="Pass With Exemption(s)","2015-2016",IF('SELPA Summary by Fiscal Year'!BC49="Pass","2014-2015",IF('SELPA Summary by Fiscal Year'!BC49="Pass With Exemption(s)","2014-2015",IF('SELPA Summary by Fiscal Year'!AJ49="Pass","2013-2014",IF('SELPA Summary by Fiscal Year'!AJ49="Pass With Exemption(s)","2013-2014",IF('SELPA Summary by Fiscal Year'!Q49="Pass","2012-2013",IF('SELPA Summary by Fiscal Year'!Q49="Pass With Exemption(s)","2012-2013",IF('SELPA Summary by Fiscal Year'!C49="Pass","2011-2012",IF('SELPA Summary by Fiscal Year'!C49="Pass With Exemption(s)","2011-2012",""))))))))))))))))))))))))))))))))</f>
        <v/>
      </c>
      <c r="C49" s="91" t="str">
        <f>IF(B49="","",VLOOKUP(B49,'District AS'!$A$10:$X$25,4,FALSE)-VLOOKUP(B49,'District AS'!$A$10:$X$25,24,FALSE))</f>
        <v/>
      </c>
      <c r="D49" s="90" t="str">
        <f>IF('SELPA Summary by Fiscal Year'!KA49="Pass","2026-2027",IF('SELPA Summary by Fiscal Year'!KA49="Pass With Exemption(s)","2026-2027",IF('SELPA Summary by Fiscal Year'!JH49="Pass","2025-2026",IF('SELPA Summary by Fiscal Year'!JH49="Pass With Exemption(s)","2025-2026",IF('SELPA Summary by Fiscal Year'!IO49="Pass","2024-2025",IF('SELPA Summary by Fiscal Year'!IO49="Pass With Exemption(s)","2024-2025",IF('SELPA Summary by Fiscal Year'!HV49="Pass","2023-2024",IF('SELPA Summary by Fiscal Year'!HV49="Pass With Exemption(s)","2023-2024",IF('SELPA Summary by Fiscal Year'!HC49="Pass","2022-2023",IF('SELPA Summary by Fiscal Year'!HC49="Pass With Exemption(s)","2022-2023",IF('SELPA Summary by Fiscal Year'!GJ49="Pass","2021-2022",IF('SELPA Summary by Fiscal Year'!GJ49="Pass With Exemption(s)","2021-2022",IF('SELPA Summary by Fiscal Year'!FQ49="Pass","2020-2021",IF('SELPA Summary by Fiscal Year'!FQ49="Pass With Exemption(s)","2020-2021",IF('SELPA Summary by Fiscal Year'!EX49="Pass","2019-2020",IF('SELPA Summary by Fiscal Year'!EX49="Pass With Exemption(s)","2019-2020",IF('SELPA Summary by Fiscal Year'!EE49="Pass","2018-2019",IF('SELPA Summary by Fiscal Year'!EE49="Pass With Exemption(s)","2018-2019",IF('SELPA Summary by Fiscal Year'!DL49="Pass","2017-2018",IF('SELPA Summary by Fiscal Year'!DL49="Pass With Exemption(s)","2017-2018",IF('SELPA Summary by Fiscal Year'!CS49="Pass","2016-2017",IF('SELPA Summary by Fiscal Year'!CS49="Pass With Exemption(s)","2016-2017",IF('SELPA Summary by Fiscal Year'!BZ49="Pass","2015-2016",IF('SELPA Summary by Fiscal Year'!BZ49="Pass With Exemption(s)","2016-2017",IF('SELPA Summary by Fiscal Year'!BG49="Pass","2014-2015",IF('SELPA Summary by Fiscal Year'!BG49="Pass With Exemption(s)","2014-2015",IF('SELPA Summary by Fiscal Year'!AN49="Pass","2013-2014",IF('SELPA Summary by Fiscal Year'!AN49="Pass With Exemption(s)","2013-2014",IF('SELPA Summary by Fiscal Year'!U49="Pass","2012-2013",IF('SELPA Summary by Fiscal Year'!U49="Pass With Exemption(s)","2012-2013",IF('SELPA Summary by Fiscal Year'!E49="Pass","2011-2012",IF('SELPA Summary by Fiscal Year'!E49="Pass With Exemption(s)","2011-2012",""))))))))))))))))))))))))))))))))</f>
        <v/>
      </c>
      <c r="E49" s="91" t="str">
        <f>IF(D49="","",VLOOKUP(D49,'District AS'!$A$10:$X$25,6,FALSE)-(VLOOKUP(D49,'District AS'!$A$10:$X$25,24,FALSE)/VLOOKUP(D49,'District AS'!$A$10:$X$25,5,FALSE)))</f>
        <v/>
      </c>
      <c r="F49" s="90" t="str">
        <f>IF('SELPA Summary by Fiscal Year'!KE49="Pass","2026-2027",IF('SELPA Summary by Fiscal Year'!KE49="Pass With Exemption(s)","2026-2027",IF('SELPA Summary by Fiscal Year'!JL49="Pass","2025-2026",IF('SELPA Summary by Fiscal Year'!JL49="Pass With Exemption(s)","2025-2026",IF('SELPA Summary by Fiscal Year'!IS49="Pass","2024-2025",IF('SELPA Summary by Fiscal Year'!IS49="Pass With Exemption(s)","2024-2025",IF('SELPA Summary by Fiscal Year'!HZ49="Pass","2023-2024",IF('SELPA Summary by Fiscal Year'!HZ49="Pass With Exemption(s)","2023-2024",IF('SELPA Summary by Fiscal Year'!HG49="Pass","2022-2023",IF('SELPA Summary by Fiscal Year'!HG49="Pass With Exemption(s)","2022-2023",IF('SELPA Summary by Fiscal Year'!GN49="Pass","2021-2022",IF('SELPA Summary by Fiscal Year'!GN49="Pass With Exemption(s)","2021-2022",IF('SELPA Summary by Fiscal Year'!FU49="Pass","2020-2021",IF('SELPA Summary by Fiscal Year'!FU49="Pass With Exemption(s)","2020-2021",IF('SELPA Summary by Fiscal Year'!FB49="Pass","2019-2020",IF('SELPA Summary by Fiscal Year'!FB49="Pass With Exemption(s)","2019-2020",IF('SELPA Summary by Fiscal Year'!EI49="Pass","2018-2019",IF('SELPA Summary by Fiscal Year'!EI49="Pass With Exemption(s)","2018-2019",IF('SELPA Summary by Fiscal Year'!DP49="Pass","2017-2018",IF('SELPA Summary by Fiscal Year'!DP49="Pass With Exemption(s)","2017-2018",IF('SELPA Summary by Fiscal Year'!CW49="Pass","2016-2017",IF('SELPA Summary by Fiscal Year'!CW49="Pass With Exemption(s)","2016-2017",IF('SELPA Summary by Fiscal Year'!CD49="Pass","2015-2016",IF('SELPA Summary by Fiscal Year'!CD49="Pass With Exemption(s)","2015-2016",IF('SELPA Summary by Fiscal Year'!BK49="Pass","2014-2015",IF('SELPA Summary by Fiscal Year'!BK49="Pass With Exemption(s)","2014-2015",IF('SELPA Summary by Fiscal Year'!AR49="Pass","2013-2014",IF('SELPA Summary by Fiscal Year'!AR49="Pass With Exemption(s)","2013-2014",IF('SELPA Summary by Fiscal Year'!Y49="Pass","2012-2013",IF('SELPA Summary by Fiscal Year'!Y49="Pass With Exemption(s)","2012-2013",IF('SELPA Summary by Fiscal Year'!H49="Pass","2011-2012",IF('SELPA Summary by Fiscal Year'!H49="Pass With Exemption(s)","2011-2012",""))))))))))))))))))))))))))))))))</f>
        <v/>
      </c>
      <c r="G49" s="91" t="str">
        <f>IF(F49="","",VLOOKUP(F49,'District AS'!$A$10:$X$25,15,FALSE))</f>
        <v/>
      </c>
      <c r="H49" s="90" t="str">
        <f>IF('SELPA Summary by Fiscal Year'!KH49="Pass","2026-2027",IF('SELPA Summary by Fiscal Year'!KH49="Pass With Exemption(s)","2026-2027",IF('SELPA Summary by Fiscal Year'!JO49="Pass","2025-2026",IF('SELPA Summary by Fiscal Year'!JO49="Pass With Exemption(s)","2025-2026",IF('SELPA Summary by Fiscal Year'!IV49="Pass","2024-2025",IF('SELPA Summary by Fiscal Year'!IV49="Pass With Exemption(s)","2024-2025",IF('SELPA Summary by Fiscal Year'!IC49="Pass","2023-2024",IF('SELPA Summary by Fiscal Year'!IC49="Pass With Exemption(s)","2023-2024",IF('SELPA Summary by Fiscal Year'!HJ49="Pass","2022-2023",IF('SELPA Summary by Fiscal Year'!HJ49="Pass With Exemption(s)","2022-2023",IF('SELPA Summary by Fiscal Year'!GQ49="Pass","2021-2022",IF('SELPA Summary by Fiscal Year'!GQ49="Pass With Exemption(s)","2021-2022",IF('SELPA Summary by Fiscal Year'!FX49="Pass","2020-2021",IF('SELPA Summary by Fiscal Year'!FX49="Pass With Exemption(s)","2020-2021",IF('SELPA Summary by Fiscal Year'!FE49="Pass","2019-2020",IF('SELPA Summary by Fiscal Year'!FE49="Pass With Exemption(s)","2019-2020",IF('SELPA Summary by Fiscal Year'!EL49="Pass","2018-2019",IF('SELPA Summary by Fiscal Year'!EL49="Pass With Exemption(s)","2018-2019",IF('SELPA Summary by Fiscal Year'!DS49="Pass","2017-2018",IF('SELPA Summary by Fiscal Year'!DS49="Pass With Exemption(s)","2017-2018",IF('SELPA Summary by Fiscal Year'!CZ49="Pass","2016-2017",IF('SELPA Summary by Fiscal Year'!CZ49="Pass With Exemption(s)","2016-2017",IF('SELPA Summary by Fiscal Year'!CG49="Pass","2015-2016",IF('SELPA Summary by Fiscal Year'!CG49="Pass With Exemption(s)","2015-2016",IF('SELPA Summary by Fiscal Year'!BN49="Pass","2014-2015",IF('SELPA Summary by Fiscal Year'!BN49="Pass With Exemption(s)","2014-2015",IF('SELPA Summary by Fiscal Year'!AU49="Pass","2013-2014",IF('SELPA Summary by Fiscal Year'!AU49="Pass With Exemption(s)","2013-2014",IF('SELPA Summary by Fiscal Year'!AB49="Pass","2012-2013",IF('SELPA Summary by Fiscal Year'!AB49="Pass With Exemption(s)","2012-2013",IF('SELPA Summary by Fiscal Year'!J49="Pass","2011-2012",IF('SELPA Summary by Fiscal Year'!J49="Pass With Exemption(s)","2011-2012",""))))))))))))))))))))))))))))))))</f>
        <v/>
      </c>
      <c r="I49" s="91" t="str">
        <f>IF(H49="","",VLOOKUP(H49,'District AS'!$A$10:$X$25,16,FALSE))</f>
        <v/>
      </c>
    </row>
    <row r="50" spans="1:9" x14ac:dyDescent="0.3">
      <c r="A50" s="30">
        <f>'District AT'!$B$3</f>
        <v>0</v>
      </c>
      <c r="B50" s="90" t="str">
        <f>IF('SELPA Summary by Fiscal Year'!JW50="Pass","2026-2027",IF('SELPA Summary by Fiscal Year'!JW50="Pass With Exemption(s)","2026-2027",IF('SELPA Summary by Fiscal Year'!JD50="Pass","2025-2026",IF('SELPA Summary by Fiscal Year'!JD50="Pass With Exemption(s)","2025-2026",IF('SELPA Summary by Fiscal Year'!IK50="Pass","2024-2025",IF('SELPA Summary by Fiscal Year'!IK50="Pass With Exemption(s)","2024-2025",IF('SELPA Summary by Fiscal Year'!HR50="Pass","2023-2024",IF('SELPA Summary by Fiscal Year'!HR50="Pass With Exemption(s)","2023-2024",IF('SELPA Summary by Fiscal Year'!GY50="Pass","2022-2023",IF('SELPA Summary by Fiscal Year'!GY50="Pass With Exemption(s)","2022-2023",IF('SELPA Summary by Fiscal Year'!GF50="Pass","2021-2022",IF('SELPA Summary by Fiscal Year'!GF50="Pass With Exemption(s)","2021-2022",IF('SELPA Summary by Fiscal Year'!FM50="Pass","2020-2021",IF('SELPA Summary by Fiscal Year'!FM50="Pass With Exemption(s)","2020-2021",IF('SELPA Summary by Fiscal Year'!ET50="Pass","2019-2020",IF('SELPA Summary by Fiscal Year'!ET50="Pass With Exemption(s)","2019-2020",IF('SELPA Summary by Fiscal Year'!EA50="Pass","2018-2019",IF('SELPA Summary by Fiscal Year'!EA50="Pass With Exemption(s)","2018-2019",IF('SELPA Summary by Fiscal Year'!DH50="Pass","2017-2018",IF('SELPA Summary by Fiscal Year'!DH50="Pass With Exemption(s)","2017-2018",IF('SELPA Summary by Fiscal Year'!CO50="Pass","2016-2017",IF('SELPA Summary by Fiscal Year'!CO50="Pass With Exemption(s)","2016-2017",IF('SELPA Summary by Fiscal Year'!BV50="Pass","2015-2016",IF('SELPA Summary by Fiscal Year'!BV50="Pass With Exemption(s)","2015-2016",IF('SELPA Summary by Fiscal Year'!BC50="Pass","2014-2015",IF('SELPA Summary by Fiscal Year'!BC50="Pass With Exemption(s)","2014-2015",IF('SELPA Summary by Fiscal Year'!AJ50="Pass","2013-2014",IF('SELPA Summary by Fiscal Year'!AJ50="Pass With Exemption(s)","2013-2014",IF('SELPA Summary by Fiscal Year'!Q50="Pass","2012-2013",IF('SELPA Summary by Fiscal Year'!Q50="Pass With Exemption(s)","2012-2013",IF('SELPA Summary by Fiscal Year'!C50="Pass","2011-2012",IF('SELPA Summary by Fiscal Year'!C50="Pass With Exemption(s)","2011-2012",""))))))))))))))))))))))))))))))))</f>
        <v/>
      </c>
      <c r="C50" s="91" t="str">
        <f>IF(B50="","",VLOOKUP(B50,'District AT'!$A$10:$X$25,4,FALSE)-VLOOKUP(B50,'District AT'!$A$10:$X$25,24,FALSE))</f>
        <v/>
      </c>
      <c r="D50" s="90" t="str">
        <f>IF('SELPA Summary by Fiscal Year'!KA50="Pass","2026-2027",IF('SELPA Summary by Fiscal Year'!KA50="Pass With Exemption(s)","2026-2027",IF('SELPA Summary by Fiscal Year'!JH50="Pass","2025-2026",IF('SELPA Summary by Fiscal Year'!JH50="Pass With Exemption(s)","2025-2026",IF('SELPA Summary by Fiscal Year'!IO50="Pass","2024-2025",IF('SELPA Summary by Fiscal Year'!IO50="Pass With Exemption(s)","2024-2025",IF('SELPA Summary by Fiscal Year'!HV50="Pass","2023-2024",IF('SELPA Summary by Fiscal Year'!HV50="Pass With Exemption(s)","2023-2024",IF('SELPA Summary by Fiscal Year'!HC50="Pass","2022-2023",IF('SELPA Summary by Fiscal Year'!HC50="Pass With Exemption(s)","2022-2023",IF('SELPA Summary by Fiscal Year'!GJ50="Pass","2021-2022",IF('SELPA Summary by Fiscal Year'!GJ50="Pass With Exemption(s)","2021-2022",IF('SELPA Summary by Fiscal Year'!FQ50="Pass","2020-2021",IF('SELPA Summary by Fiscal Year'!FQ50="Pass With Exemption(s)","2020-2021",IF('SELPA Summary by Fiscal Year'!EX50="Pass","2019-2020",IF('SELPA Summary by Fiscal Year'!EX50="Pass With Exemption(s)","2019-2020",IF('SELPA Summary by Fiscal Year'!EE50="Pass","2018-2019",IF('SELPA Summary by Fiscal Year'!EE50="Pass With Exemption(s)","2018-2019",IF('SELPA Summary by Fiscal Year'!DL50="Pass","2017-2018",IF('SELPA Summary by Fiscal Year'!DL50="Pass With Exemption(s)","2017-2018",IF('SELPA Summary by Fiscal Year'!CS50="Pass","2016-2017",IF('SELPA Summary by Fiscal Year'!CS50="Pass With Exemption(s)","2016-2017",IF('SELPA Summary by Fiscal Year'!BZ50="Pass","2015-2016",IF('SELPA Summary by Fiscal Year'!BZ50="Pass With Exemption(s)","2016-2017",IF('SELPA Summary by Fiscal Year'!BG50="Pass","2014-2015",IF('SELPA Summary by Fiscal Year'!BG50="Pass With Exemption(s)","2014-2015",IF('SELPA Summary by Fiscal Year'!AN50="Pass","2013-2014",IF('SELPA Summary by Fiscal Year'!AN50="Pass With Exemption(s)","2013-2014",IF('SELPA Summary by Fiscal Year'!U50="Pass","2012-2013",IF('SELPA Summary by Fiscal Year'!U50="Pass With Exemption(s)","2012-2013",IF('SELPA Summary by Fiscal Year'!E50="Pass","2011-2012",IF('SELPA Summary by Fiscal Year'!E50="Pass With Exemption(s)","2011-2012",""))))))))))))))))))))))))))))))))</f>
        <v/>
      </c>
      <c r="E50" s="91" t="str">
        <f>IF(D50="","",VLOOKUP(D50,'District AT'!$A$10:$X$25,6,FALSE)-(VLOOKUP(D50,'District AT'!$A$10:$X$25,24,FALSE)/VLOOKUP(D50,'District AT'!$A$10:$X$25,5,FALSE)))</f>
        <v/>
      </c>
      <c r="F50" s="90" t="str">
        <f>IF('SELPA Summary by Fiscal Year'!KE50="Pass","2026-2027",IF('SELPA Summary by Fiscal Year'!KE50="Pass With Exemption(s)","2026-2027",IF('SELPA Summary by Fiscal Year'!JL50="Pass","2025-2026",IF('SELPA Summary by Fiscal Year'!JL50="Pass With Exemption(s)","2025-2026",IF('SELPA Summary by Fiscal Year'!IS50="Pass","2024-2025",IF('SELPA Summary by Fiscal Year'!IS50="Pass With Exemption(s)","2024-2025",IF('SELPA Summary by Fiscal Year'!HZ50="Pass","2023-2024",IF('SELPA Summary by Fiscal Year'!HZ50="Pass With Exemption(s)","2023-2024",IF('SELPA Summary by Fiscal Year'!HG50="Pass","2022-2023",IF('SELPA Summary by Fiscal Year'!HG50="Pass With Exemption(s)","2022-2023",IF('SELPA Summary by Fiscal Year'!GN50="Pass","2021-2022",IF('SELPA Summary by Fiscal Year'!GN50="Pass With Exemption(s)","2021-2022",IF('SELPA Summary by Fiscal Year'!FU50="Pass","2020-2021",IF('SELPA Summary by Fiscal Year'!FU50="Pass With Exemption(s)","2020-2021",IF('SELPA Summary by Fiscal Year'!FB50="Pass","2019-2020",IF('SELPA Summary by Fiscal Year'!FB50="Pass With Exemption(s)","2019-2020",IF('SELPA Summary by Fiscal Year'!EI50="Pass","2018-2019",IF('SELPA Summary by Fiscal Year'!EI50="Pass With Exemption(s)","2018-2019",IF('SELPA Summary by Fiscal Year'!DP50="Pass","2017-2018",IF('SELPA Summary by Fiscal Year'!DP50="Pass With Exemption(s)","2017-2018",IF('SELPA Summary by Fiscal Year'!CW50="Pass","2016-2017",IF('SELPA Summary by Fiscal Year'!CW50="Pass With Exemption(s)","2016-2017",IF('SELPA Summary by Fiscal Year'!CD50="Pass","2015-2016",IF('SELPA Summary by Fiscal Year'!CD50="Pass With Exemption(s)","2015-2016",IF('SELPA Summary by Fiscal Year'!BK50="Pass","2014-2015",IF('SELPA Summary by Fiscal Year'!BK50="Pass With Exemption(s)","2014-2015",IF('SELPA Summary by Fiscal Year'!AR50="Pass","2013-2014",IF('SELPA Summary by Fiscal Year'!AR50="Pass With Exemption(s)","2013-2014",IF('SELPA Summary by Fiscal Year'!Y50="Pass","2012-2013",IF('SELPA Summary by Fiscal Year'!Y50="Pass With Exemption(s)","2012-2013",IF('SELPA Summary by Fiscal Year'!H50="Pass","2011-2012",IF('SELPA Summary by Fiscal Year'!H50="Pass With Exemption(s)","2011-2012",""))))))))))))))))))))))))))))))))</f>
        <v/>
      </c>
      <c r="G50" s="91" t="str">
        <f>IF(F50="","",VLOOKUP(F50,'District AT'!$A$10:$X$25,15,FALSE))</f>
        <v/>
      </c>
      <c r="H50" s="90" t="str">
        <f>IF('SELPA Summary by Fiscal Year'!KH50="Pass","2026-2027",IF('SELPA Summary by Fiscal Year'!KH50="Pass With Exemption(s)","2026-2027",IF('SELPA Summary by Fiscal Year'!JO50="Pass","2025-2026",IF('SELPA Summary by Fiscal Year'!JO50="Pass With Exemption(s)","2025-2026",IF('SELPA Summary by Fiscal Year'!IV50="Pass","2024-2025",IF('SELPA Summary by Fiscal Year'!IV50="Pass With Exemption(s)","2024-2025",IF('SELPA Summary by Fiscal Year'!IC50="Pass","2023-2024",IF('SELPA Summary by Fiscal Year'!IC50="Pass With Exemption(s)","2023-2024",IF('SELPA Summary by Fiscal Year'!HJ50="Pass","2022-2023",IF('SELPA Summary by Fiscal Year'!HJ50="Pass With Exemption(s)","2022-2023",IF('SELPA Summary by Fiscal Year'!GQ50="Pass","2021-2022",IF('SELPA Summary by Fiscal Year'!GQ50="Pass With Exemption(s)","2021-2022",IF('SELPA Summary by Fiscal Year'!FX50="Pass","2020-2021",IF('SELPA Summary by Fiscal Year'!FX50="Pass With Exemption(s)","2020-2021",IF('SELPA Summary by Fiscal Year'!FE50="Pass","2019-2020",IF('SELPA Summary by Fiscal Year'!FE50="Pass With Exemption(s)","2019-2020",IF('SELPA Summary by Fiscal Year'!EL50="Pass","2018-2019",IF('SELPA Summary by Fiscal Year'!EL50="Pass With Exemption(s)","2018-2019",IF('SELPA Summary by Fiscal Year'!DS50="Pass","2017-2018",IF('SELPA Summary by Fiscal Year'!DS50="Pass With Exemption(s)","2017-2018",IF('SELPA Summary by Fiscal Year'!CZ50="Pass","2016-2017",IF('SELPA Summary by Fiscal Year'!CZ50="Pass With Exemption(s)","2016-2017",IF('SELPA Summary by Fiscal Year'!CG50="Pass","2015-2016",IF('SELPA Summary by Fiscal Year'!CG50="Pass With Exemption(s)","2015-2016",IF('SELPA Summary by Fiscal Year'!BN50="Pass","2014-2015",IF('SELPA Summary by Fiscal Year'!BN50="Pass With Exemption(s)","2014-2015",IF('SELPA Summary by Fiscal Year'!AU50="Pass","2013-2014",IF('SELPA Summary by Fiscal Year'!AU50="Pass With Exemption(s)","2013-2014",IF('SELPA Summary by Fiscal Year'!AB50="Pass","2012-2013",IF('SELPA Summary by Fiscal Year'!AB50="Pass With Exemption(s)","2012-2013",IF('SELPA Summary by Fiscal Year'!J50="Pass","2011-2012",IF('SELPA Summary by Fiscal Year'!J50="Pass With Exemption(s)","2011-2012",""))))))))))))))))))))))))))))))))</f>
        <v/>
      </c>
      <c r="I50" s="91" t="str">
        <f>IF(H50="","",VLOOKUP(H50,'District AT'!$A$10:$X$25,16,FALSE))</f>
        <v/>
      </c>
    </row>
    <row r="51" spans="1:9" x14ac:dyDescent="0.3">
      <c r="A51" s="30">
        <f>'District AU'!$B$3</f>
        <v>0</v>
      </c>
      <c r="B51" s="90" t="str">
        <f>IF('SELPA Summary by Fiscal Year'!JW51="Pass","2026-2027",IF('SELPA Summary by Fiscal Year'!JW51="Pass With Exemption(s)","2026-2027",IF('SELPA Summary by Fiscal Year'!JD51="Pass","2025-2026",IF('SELPA Summary by Fiscal Year'!JD51="Pass With Exemption(s)","2025-2026",IF('SELPA Summary by Fiscal Year'!IK51="Pass","2024-2025",IF('SELPA Summary by Fiscal Year'!IK51="Pass With Exemption(s)","2024-2025",IF('SELPA Summary by Fiscal Year'!HR51="Pass","2023-2024",IF('SELPA Summary by Fiscal Year'!HR51="Pass With Exemption(s)","2023-2024",IF('SELPA Summary by Fiscal Year'!GY51="Pass","2022-2023",IF('SELPA Summary by Fiscal Year'!GY51="Pass With Exemption(s)","2022-2023",IF('SELPA Summary by Fiscal Year'!GF51="Pass","2021-2022",IF('SELPA Summary by Fiscal Year'!GF51="Pass With Exemption(s)","2021-2022",IF('SELPA Summary by Fiscal Year'!FM51="Pass","2020-2021",IF('SELPA Summary by Fiscal Year'!FM51="Pass With Exemption(s)","2020-2021",IF('SELPA Summary by Fiscal Year'!ET51="Pass","2019-2020",IF('SELPA Summary by Fiscal Year'!ET51="Pass With Exemption(s)","2019-2020",IF('SELPA Summary by Fiscal Year'!EA51="Pass","2018-2019",IF('SELPA Summary by Fiscal Year'!EA51="Pass With Exemption(s)","2018-2019",IF('SELPA Summary by Fiscal Year'!DH51="Pass","2017-2018",IF('SELPA Summary by Fiscal Year'!DH51="Pass With Exemption(s)","2017-2018",IF('SELPA Summary by Fiscal Year'!CO51="Pass","2016-2017",IF('SELPA Summary by Fiscal Year'!CO51="Pass With Exemption(s)","2016-2017",IF('SELPA Summary by Fiscal Year'!BV51="Pass","2015-2016",IF('SELPA Summary by Fiscal Year'!BV51="Pass With Exemption(s)","2015-2016",IF('SELPA Summary by Fiscal Year'!BC51="Pass","2014-2015",IF('SELPA Summary by Fiscal Year'!BC51="Pass With Exemption(s)","2014-2015",IF('SELPA Summary by Fiscal Year'!AJ51="Pass","2013-2014",IF('SELPA Summary by Fiscal Year'!AJ51="Pass With Exemption(s)","2013-2014",IF('SELPA Summary by Fiscal Year'!Q51="Pass","2012-2013",IF('SELPA Summary by Fiscal Year'!Q51="Pass With Exemption(s)","2012-2013",IF('SELPA Summary by Fiscal Year'!C51="Pass","2011-2012",IF('SELPA Summary by Fiscal Year'!C51="Pass With Exemption(s)","2011-2012",""))))))))))))))))))))))))))))))))</f>
        <v/>
      </c>
      <c r="C51" s="91" t="str">
        <f>IF(B51="","",VLOOKUP(B51,'District AU'!$A$10:$X$25,4,FALSE)-VLOOKUP(B51,'District AU'!$A$10:$X$25,24,FALSE))</f>
        <v/>
      </c>
      <c r="D51" s="90" t="str">
        <f>IF('SELPA Summary by Fiscal Year'!KA51="Pass","2026-2027",IF('SELPA Summary by Fiscal Year'!KA51="Pass With Exemption(s)","2026-2027",IF('SELPA Summary by Fiscal Year'!JH51="Pass","2025-2026",IF('SELPA Summary by Fiscal Year'!JH51="Pass With Exemption(s)","2025-2026",IF('SELPA Summary by Fiscal Year'!IO51="Pass","2024-2025",IF('SELPA Summary by Fiscal Year'!IO51="Pass With Exemption(s)","2024-2025",IF('SELPA Summary by Fiscal Year'!HV51="Pass","2023-2024",IF('SELPA Summary by Fiscal Year'!HV51="Pass With Exemption(s)","2023-2024",IF('SELPA Summary by Fiscal Year'!HC51="Pass","2022-2023",IF('SELPA Summary by Fiscal Year'!HC51="Pass With Exemption(s)","2022-2023",IF('SELPA Summary by Fiscal Year'!GJ51="Pass","2021-2022",IF('SELPA Summary by Fiscal Year'!GJ51="Pass With Exemption(s)","2021-2022",IF('SELPA Summary by Fiscal Year'!FQ51="Pass","2020-2021",IF('SELPA Summary by Fiscal Year'!FQ51="Pass With Exemption(s)","2020-2021",IF('SELPA Summary by Fiscal Year'!EX51="Pass","2019-2020",IF('SELPA Summary by Fiscal Year'!EX51="Pass With Exemption(s)","2019-2020",IF('SELPA Summary by Fiscal Year'!EE51="Pass","2018-2019",IF('SELPA Summary by Fiscal Year'!EE51="Pass With Exemption(s)","2018-2019",IF('SELPA Summary by Fiscal Year'!DL51="Pass","2017-2018",IF('SELPA Summary by Fiscal Year'!DL51="Pass With Exemption(s)","2017-2018",IF('SELPA Summary by Fiscal Year'!CS51="Pass","2016-2017",IF('SELPA Summary by Fiscal Year'!CS51="Pass With Exemption(s)","2016-2017",IF('SELPA Summary by Fiscal Year'!BZ51="Pass","2015-2016",IF('SELPA Summary by Fiscal Year'!BZ51="Pass With Exemption(s)","2016-2017",IF('SELPA Summary by Fiscal Year'!BG51="Pass","2014-2015",IF('SELPA Summary by Fiscal Year'!BG51="Pass With Exemption(s)","2014-2015",IF('SELPA Summary by Fiscal Year'!AN51="Pass","2013-2014",IF('SELPA Summary by Fiscal Year'!AN51="Pass With Exemption(s)","2013-2014",IF('SELPA Summary by Fiscal Year'!U51="Pass","2012-2013",IF('SELPA Summary by Fiscal Year'!U51="Pass With Exemption(s)","2012-2013",IF('SELPA Summary by Fiscal Year'!E51="Pass","2011-2012",IF('SELPA Summary by Fiscal Year'!E51="Pass With Exemption(s)","2011-2012",""))))))))))))))))))))))))))))))))</f>
        <v/>
      </c>
      <c r="E51" s="91" t="str">
        <f>IF(D51="","",VLOOKUP(D51,'District AU'!$A$10:$X$25,6,FALSE)-(VLOOKUP(D51,'District AU'!$A$10:$X$25,24,FALSE)/VLOOKUP(D51,'District AU'!$A$10:$X$25,5,FALSE)))</f>
        <v/>
      </c>
      <c r="F51" s="90" t="str">
        <f>IF('SELPA Summary by Fiscal Year'!KE51="Pass","2026-2027",IF('SELPA Summary by Fiscal Year'!KE51="Pass With Exemption(s)","2026-2027",IF('SELPA Summary by Fiscal Year'!JL51="Pass","2025-2026",IF('SELPA Summary by Fiscal Year'!JL51="Pass With Exemption(s)","2025-2026",IF('SELPA Summary by Fiscal Year'!IS51="Pass","2024-2025",IF('SELPA Summary by Fiscal Year'!IS51="Pass With Exemption(s)","2024-2025",IF('SELPA Summary by Fiscal Year'!HZ51="Pass","2023-2024",IF('SELPA Summary by Fiscal Year'!HZ51="Pass With Exemption(s)","2023-2024",IF('SELPA Summary by Fiscal Year'!HG51="Pass","2022-2023",IF('SELPA Summary by Fiscal Year'!HG51="Pass With Exemption(s)","2022-2023",IF('SELPA Summary by Fiscal Year'!GN51="Pass","2021-2022",IF('SELPA Summary by Fiscal Year'!GN51="Pass With Exemption(s)","2021-2022",IF('SELPA Summary by Fiscal Year'!FU51="Pass","2020-2021",IF('SELPA Summary by Fiscal Year'!FU51="Pass With Exemption(s)","2020-2021",IF('SELPA Summary by Fiscal Year'!FB51="Pass","2019-2020",IF('SELPA Summary by Fiscal Year'!FB51="Pass With Exemption(s)","2019-2020",IF('SELPA Summary by Fiscal Year'!EI51="Pass","2018-2019",IF('SELPA Summary by Fiscal Year'!EI51="Pass With Exemption(s)","2018-2019",IF('SELPA Summary by Fiscal Year'!DP51="Pass","2017-2018",IF('SELPA Summary by Fiscal Year'!DP51="Pass With Exemption(s)","2017-2018",IF('SELPA Summary by Fiscal Year'!CW51="Pass","2016-2017",IF('SELPA Summary by Fiscal Year'!CW51="Pass With Exemption(s)","2016-2017",IF('SELPA Summary by Fiscal Year'!CD51="Pass","2015-2016",IF('SELPA Summary by Fiscal Year'!CD51="Pass With Exemption(s)","2015-2016",IF('SELPA Summary by Fiscal Year'!BK51="Pass","2014-2015",IF('SELPA Summary by Fiscal Year'!BK51="Pass With Exemption(s)","2014-2015",IF('SELPA Summary by Fiscal Year'!AR51="Pass","2013-2014",IF('SELPA Summary by Fiscal Year'!AR51="Pass With Exemption(s)","2013-2014",IF('SELPA Summary by Fiscal Year'!Y51="Pass","2012-2013",IF('SELPA Summary by Fiscal Year'!Y51="Pass With Exemption(s)","2012-2013",IF('SELPA Summary by Fiscal Year'!H51="Pass","2011-2012",IF('SELPA Summary by Fiscal Year'!H51="Pass With Exemption(s)","2011-2012",""))))))))))))))))))))))))))))))))</f>
        <v/>
      </c>
      <c r="G51" s="91" t="str">
        <f>IF(F51="","",VLOOKUP(F51,'District AU'!$A$10:$X$25,15,FALSE))</f>
        <v/>
      </c>
      <c r="H51" s="90" t="str">
        <f>IF('SELPA Summary by Fiscal Year'!KH51="Pass","2026-2027",IF('SELPA Summary by Fiscal Year'!KH51="Pass With Exemption(s)","2026-2027",IF('SELPA Summary by Fiscal Year'!JO51="Pass","2025-2026",IF('SELPA Summary by Fiscal Year'!JO51="Pass With Exemption(s)","2025-2026",IF('SELPA Summary by Fiscal Year'!IV51="Pass","2024-2025",IF('SELPA Summary by Fiscal Year'!IV51="Pass With Exemption(s)","2024-2025",IF('SELPA Summary by Fiscal Year'!IC51="Pass","2023-2024",IF('SELPA Summary by Fiscal Year'!IC51="Pass With Exemption(s)","2023-2024",IF('SELPA Summary by Fiscal Year'!HJ51="Pass","2022-2023",IF('SELPA Summary by Fiscal Year'!HJ51="Pass With Exemption(s)","2022-2023",IF('SELPA Summary by Fiscal Year'!GQ51="Pass","2021-2022",IF('SELPA Summary by Fiscal Year'!GQ51="Pass With Exemption(s)","2021-2022",IF('SELPA Summary by Fiscal Year'!FX51="Pass","2020-2021",IF('SELPA Summary by Fiscal Year'!FX51="Pass With Exemption(s)","2020-2021",IF('SELPA Summary by Fiscal Year'!FE51="Pass","2019-2020",IF('SELPA Summary by Fiscal Year'!FE51="Pass With Exemption(s)","2019-2020",IF('SELPA Summary by Fiscal Year'!EL51="Pass","2018-2019",IF('SELPA Summary by Fiscal Year'!EL51="Pass With Exemption(s)","2018-2019",IF('SELPA Summary by Fiscal Year'!DS51="Pass","2017-2018",IF('SELPA Summary by Fiscal Year'!DS51="Pass With Exemption(s)","2017-2018",IF('SELPA Summary by Fiscal Year'!CZ51="Pass","2016-2017",IF('SELPA Summary by Fiscal Year'!CZ51="Pass With Exemption(s)","2016-2017",IF('SELPA Summary by Fiscal Year'!CG51="Pass","2015-2016",IF('SELPA Summary by Fiscal Year'!CG51="Pass With Exemption(s)","2015-2016",IF('SELPA Summary by Fiscal Year'!BN51="Pass","2014-2015",IF('SELPA Summary by Fiscal Year'!BN51="Pass With Exemption(s)","2014-2015",IF('SELPA Summary by Fiscal Year'!AU51="Pass","2013-2014",IF('SELPA Summary by Fiscal Year'!AU51="Pass With Exemption(s)","2013-2014",IF('SELPA Summary by Fiscal Year'!AB51="Pass","2012-2013",IF('SELPA Summary by Fiscal Year'!AB51="Pass With Exemption(s)","2012-2013",IF('SELPA Summary by Fiscal Year'!J51="Pass","2011-2012",IF('SELPA Summary by Fiscal Year'!J51="Pass With Exemption(s)","2011-2012",""))))))))))))))))))))))))))))))))</f>
        <v/>
      </c>
      <c r="I51" s="91" t="str">
        <f>IF(H51="","",VLOOKUP(H51,'District AU'!$A$10:$X$25,16,FALSE))</f>
        <v/>
      </c>
    </row>
    <row r="52" spans="1:9" x14ac:dyDescent="0.3">
      <c r="A52" s="30">
        <f>'District AV'!$B$3</f>
        <v>0</v>
      </c>
      <c r="B52" s="90" t="str">
        <f>IF('SELPA Summary by Fiscal Year'!JW52="Pass","2026-2027",IF('SELPA Summary by Fiscal Year'!JW52="Pass With Exemption(s)","2026-2027",IF('SELPA Summary by Fiscal Year'!JD52="Pass","2025-2026",IF('SELPA Summary by Fiscal Year'!JD52="Pass With Exemption(s)","2025-2026",IF('SELPA Summary by Fiscal Year'!IK52="Pass","2024-2025",IF('SELPA Summary by Fiscal Year'!IK52="Pass With Exemption(s)","2024-2025",IF('SELPA Summary by Fiscal Year'!HR52="Pass","2023-2024",IF('SELPA Summary by Fiscal Year'!HR52="Pass With Exemption(s)","2023-2024",IF('SELPA Summary by Fiscal Year'!GY52="Pass","2022-2023",IF('SELPA Summary by Fiscal Year'!GY52="Pass With Exemption(s)","2022-2023",IF('SELPA Summary by Fiscal Year'!GF52="Pass","2021-2022",IF('SELPA Summary by Fiscal Year'!GF52="Pass With Exemption(s)","2021-2022",IF('SELPA Summary by Fiscal Year'!FM52="Pass","2020-2021",IF('SELPA Summary by Fiscal Year'!FM52="Pass With Exemption(s)","2020-2021",IF('SELPA Summary by Fiscal Year'!ET52="Pass","2019-2020",IF('SELPA Summary by Fiscal Year'!ET52="Pass With Exemption(s)","2019-2020",IF('SELPA Summary by Fiscal Year'!EA52="Pass","2018-2019",IF('SELPA Summary by Fiscal Year'!EA52="Pass With Exemption(s)","2018-2019",IF('SELPA Summary by Fiscal Year'!DH52="Pass","2017-2018",IF('SELPA Summary by Fiscal Year'!DH52="Pass With Exemption(s)","2017-2018",IF('SELPA Summary by Fiscal Year'!CO52="Pass","2016-2017",IF('SELPA Summary by Fiscal Year'!CO52="Pass With Exemption(s)","2016-2017",IF('SELPA Summary by Fiscal Year'!BV52="Pass","2015-2016",IF('SELPA Summary by Fiscal Year'!BV52="Pass With Exemption(s)","2015-2016",IF('SELPA Summary by Fiscal Year'!BC52="Pass","2014-2015",IF('SELPA Summary by Fiscal Year'!BC52="Pass With Exemption(s)","2014-2015",IF('SELPA Summary by Fiscal Year'!AJ52="Pass","2013-2014",IF('SELPA Summary by Fiscal Year'!AJ52="Pass With Exemption(s)","2013-2014",IF('SELPA Summary by Fiscal Year'!Q52="Pass","2012-2013",IF('SELPA Summary by Fiscal Year'!Q52="Pass With Exemption(s)","2012-2013",IF('SELPA Summary by Fiscal Year'!C52="Pass","2011-2012",IF('SELPA Summary by Fiscal Year'!C52="Pass With Exemption(s)","2011-2012",""))))))))))))))))))))))))))))))))</f>
        <v/>
      </c>
      <c r="C52" s="91" t="str">
        <f>IF(B52="","",VLOOKUP(B52,'District AV'!$A$10:$X$25,4,FALSE)-VLOOKUP(B52,'District AV'!$A$10:$X$25,24,FALSE))</f>
        <v/>
      </c>
      <c r="D52" s="90" t="str">
        <f>IF('SELPA Summary by Fiscal Year'!KA52="Pass","2026-2027",IF('SELPA Summary by Fiscal Year'!KA52="Pass With Exemption(s)","2026-2027",IF('SELPA Summary by Fiscal Year'!JH52="Pass","2025-2026",IF('SELPA Summary by Fiscal Year'!JH52="Pass With Exemption(s)","2025-2026",IF('SELPA Summary by Fiscal Year'!IO52="Pass","2024-2025",IF('SELPA Summary by Fiscal Year'!IO52="Pass With Exemption(s)","2024-2025",IF('SELPA Summary by Fiscal Year'!HV52="Pass","2023-2024",IF('SELPA Summary by Fiscal Year'!HV52="Pass With Exemption(s)","2023-2024",IF('SELPA Summary by Fiscal Year'!HC52="Pass","2022-2023",IF('SELPA Summary by Fiscal Year'!HC52="Pass With Exemption(s)","2022-2023",IF('SELPA Summary by Fiscal Year'!GJ52="Pass","2021-2022",IF('SELPA Summary by Fiscal Year'!GJ52="Pass With Exemption(s)","2021-2022",IF('SELPA Summary by Fiscal Year'!FQ52="Pass","2020-2021",IF('SELPA Summary by Fiscal Year'!FQ52="Pass With Exemption(s)","2020-2021",IF('SELPA Summary by Fiscal Year'!EX52="Pass","2019-2020",IF('SELPA Summary by Fiscal Year'!EX52="Pass With Exemption(s)","2019-2020",IF('SELPA Summary by Fiscal Year'!EE52="Pass","2018-2019",IF('SELPA Summary by Fiscal Year'!EE52="Pass With Exemption(s)","2018-2019",IF('SELPA Summary by Fiscal Year'!DL52="Pass","2017-2018",IF('SELPA Summary by Fiscal Year'!DL52="Pass With Exemption(s)","2017-2018",IF('SELPA Summary by Fiscal Year'!CS52="Pass","2016-2017",IF('SELPA Summary by Fiscal Year'!CS52="Pass With Exemption(s)","2016-2017",IF('SELPA Summary by Fiscal Year'!BZ52="Pass","2015-2016",IF('SELPA Summary by Fiscal Year'!BZ52="Pass With Exemption(s)","2016-2017",IF('SELPA Summary by Fiscal Year'!BG52="Pass","2014-2015",IF('SELPA Summary by Fiscal Year'!BG52="Pass With Exemption(s)","2014-2015",IF('SELPA Summary by Fiscal Year'!AN52="Pass","2013-2014",IF('SELPA Summary by Fiscal Year'!AN52="Pass With Exemption(s)","2013-2014",IF('SELPA Summary by Fiscal Year'!U52="Pass","2012-2013",IF('SELPA Summary by Fiscal Year'!U52="Pass With Exemption(s)","2012-2013",IF('SELPA Summary by Fiscal Year'!E52="Pass","2011-2012",IF('SELPA Summary by Fiscal Year'!E52="Pass With Exemption(s)","2011-2012",""))))))))))))))))))))))))))))))))</f>
        <v/>
      </c>
      <c r="E52" s="91" t="str">
        <f>IF(D52="","",VLOOKUP(D52,'District AV'!$A$10:$X$25,6,FALSE)-(VLOOKUP(D52,'District AV'!$A$10:$X$25,24,FALSE)/VLOOKUP(D52,'District AV'!$A$10:$X$25,5,FALSE)))</f>
        <v/>
      </c>
      <c r="F52" s="90" t="str">
        <f>IF('SELPA Summary by Fiscal Year'!KE52="Pass","2026-2027",IF('SELPA Summary by Fiscal Year'!KE52="Pass With Exemption(s)","2026-2027",IF('SELPA Summary by Fiscal Year'!JL52="Pass","2025-2026",IF('SELPA Summary by Fiscal Year'!JL52="Pass With Exemption(s)","2025-2026",IF('SELPA Summary by Fiscal Year'!IS52="Pass","2024-2025",IF('SELPA Summary by Fiscal Year'!IS52="Pass With Exemption(s)","2024-2025",IF('SELPA Summary by Fiscal Year'!HZ52="Pass","2023-2024",IF('SELPA Summary by Fiscal Year'!HZ52="Pass With Exemption(s)","2023-2024",IF('SELPA Summary by Fiscal Year'!HG52="Pass","2022-2023",IF('SELPA Summary by Fiscal Year'!HG52="Pass With Exemption(s)","2022-2023",IF('SELPA Summary by Fiscal Year'!GN52="Pass","2021-2022",IF('SELPA Summary by Fiscal Year'!GN52="Pass With Exemption(s)","2021-2022",IF('SELPA Summary by Fiscal Year'!FU52="Pass","2020-2021",IF('SELPA Summary by Fiscal Year'!FU52="Pass With Exemption(s)","2020-2021",IF('SELPA Summary by Fiscal Year'!FB52="Pass","2019-2020",IF('SELPA Summary by Fiscal Year'!FB52="Pass With Exemption(s)","2019-2020",IF('SELPA Summary by Fiscal Year'!EI52="Pass","2018-2019",IF('SELPA Summary by Fiscal Year'!EI52="Pass With Exemption(s)","2018-2019",IF('SELPA Summary by Fiscal Year'!DP52="Pass","2017-2018",IF('SELPA Summary by Fiscal Year'!DP52="Pass With Exemption(s)","2017-2018",IF('SELPA Summary by Fiscal Year'!CW52="Pass","2016-2017",IF('SELPA Summary by Fiscal Year'!CW52="Pass With Exemption(s)","2016-2017",IF('SELPA Summary by Fiscal Year'!CD52="Pass","2015-2016",IF('SELPA Summary by Fiscal Year'!CD52="Pass With Exemption(s)","2015-2016",IF('SELPA Summary by Fiscal Year'!BK52="Pass","2014-2015",IF('SELPA Summary by Fiscal Year'!BK52="Pass With Exemption(s)","2014-2015",IF('SELPA Summary by Fiscal Year'!AR52="Pass","2013-2014",IF('SELPA Summary by Fiscal Year'!AR52="Pass With Exemption(s)","2013-2014",IF('SELPA Summary by Fiscal Year'!Y52="Pass","2012-2013",IF('SELPA Summary by Fiscal Year'!Y52="Pass With Exemption(s)","2012-2013",IF('SELPA Summary by Fiscal Year'!H52="Pass","2011-2012",IF('SELPA Summary by Fiscal Year'!H52="Pass With Exemption(s)","2011-2012",""))))))))))))))))))))))))))))))))</f>
        <v/>
      </c>
      <c r="G52" s="91" t="str">
        <f>IF(F52="","",VLOOKUP(F52,'District AV'!$A$10:$X$25,15,FALSE))</f>
        <v/>
      </c>
      <c r="H52" s="90" t="str">
        <f>IF('SELPA Summary by Fiscal Year'!KH52="Pass","2026-2027",IF('SELPA Summary by Fiscal Year'!KH52="Pass With Exemption(s)","2026-2027",IF('SELPA Summary by Fiscal Year'!JO52="Pass","2025-2026",IF('SELPA Summary by Fiscal Year'!JO52="Pass With Exemption(s)","2025-2026",IF('SELPA Summary by Fiscal Year'!IV52="Pass","2024-2025",IF('SELPA Summary by Fiscal Year'!IV52="Pass With Exemption(s)","2024-2025",IF('SELPA Summary by Fiscal Year'!IC52="Pass","2023-2024",IF('SELPA Summary by Fiscal Year'!IC52="Pass With Exemption(s)","2023-2024",IF('SELPA Summary by Fiscal Year'!HJ52="Pass","2022-2023",IF('SELPA Summary by Fiscal Year'!HJ52="Pass With Exemption(s)","2022-2023",IF('SELPA Summary by Fiscal Year'!GQ52="Pass","2021-2022",IF('SELPA Summary by Fiscal Year'!GQ52="Pass With Exemption(s)","2021-2022",IF('SELPA Summary by Fiscal Year'!FX52="Pass","2020-2021",IF('SELPA Summary by Fiscal Year'!FX52="Pass With Exemption(s)","2020-2021",IF('SELPA Summary by Fiscal Year'!FE52="Pass","2019-2020",IF('SELPA Summary by Fiscal Year'!FE52="Pass With Exemption(s)","2019-2020",IF('SELPA Summary by Fiscal Year'!EL52="Pass","2018-2019",IF('SELPA Summary by Fiscal Year'!EL52="Pass With Exemption(s)","2018-2019",IF('SELPA Summary by Fiscal Year'!DS52="Pass","2017-2018",IF('SELPA Summary by Fiscal Year'!DS52="Pass With Exemption(s)","2017-2018",IF('SELPA Summary by Fiscal Year'!CZ52="Pass","2016-2017",IF('SELPA Summary by Fiscal Year'!CZ52="Pass With Exemption(s)","2016-2017",IF('SELPA Summary by Fiscal Year'!CG52="Pass","2015-2016",IF('SELPA Summary by Fiscal Year'!CG52="Pass With Exemption(s)","2015-2016",IF('SELPA Summary by Fiscal Year'!BN52="Pass","2014-2015",IF('SELPA Summary by Fiscal Year'!BN52="Pass With Exemption(s)","2014-2015",IF('SELPA Summary by Fiscal Year'!AU52="Pass","2013-2014",IF('SELPA Summary by Fiscal Year'!AU52="Pass With Exemption(s)","2013-2014",IF('SELPA Summary by Fiscal Year'!AB52="Pass","2012-2013",IF('SELPA Summary by Fiscal Year'!AB52="Pass With Exemption(s)","2012-2013",IF('SELPA Summary by Fiscal Year'!J52="Pass","2011-2012",IF('SELPA Summary by Fiscal Year'!J52="Pass With Exemption(s)","2011-2012",""))))))))))))))))))))))))))))))))</f>
        <v/>
      </c>
      <c r="I52" s="91" t="str">
        <f>IF(H52="","",VLOOKUP(H52,'District AV'!$A$10:$X$25,16,FALSE))</f>
        <v/>
      </c>
    </row>
    <row r="53" spans="1:9" x14ac:dyDescent="0.3">
      <c r="A53" s="30">
        <f>'District AW'!$B$3</f>
        <v>0</v>
      </c>
      <c r="B53" s="90" t="str">
        <f>IF('SELPA Summary by Fiscal Year'!JW53="Pass","2026-2027",IF('SELPA Summary by Fiscal Year'!JW53="Pass With Exemption(s)","2026-2027",IF('SELPA Summary by Fiscal Year'!JD53="Pass","2025-2026",IF('SELPA Summary by Fiscal Year'!JD53="Pass With Exemption(s)","2025-2026",IF('SELPA Summary by Fiscal Year'!IK53="Pass","2024-2025",IF('SELPA Summary by Fiscal Year'!IK53="Pass With Exemption(s)","2024-2025",IF('SELPA Summary by Fiscal Year'!HR53="Pass","2023-2024",IF('SELPA Summary by Fiscal Year'!HR53="Pass With Exemption(s)","2023-2024",IF('SELPA Summary by Fiscal Year'!GY53="Pass","2022-2023",IF('SELPA Summary by Fiscal Year'!GY53="Pass With Exemption(s)","2022-2023",IF('SELPA Summary by Fiscal Year'!GF53="Pass","2021-2022",IF('SELPA Summary by Fiscal Year'!GF53="Pass With Exemption(s)","2021-2022",IF('SELPA Summary by Fiscal Year'!FM53="Pass","2020-2021",IF('SELPA Summary by Fiscal Year'!FM53="Pass With Exemption(s)","2020-2021",IF('SELPA Summary by Fiscal Year'!ET53="Pass","2019-2020",IF('SELPA Summary by Fiscal Year'!ET53="Pass With Exemption(s)","2019-2020",IF('SELPA Summary by Fiscal Year'!EA53="Pass","2018-2019",IF('SELPA Summary by Fiscal Year'!EA53="Pass With Exemption(s)","2018-2019",IF('SELPA Summary by Fiscal Year'!DH53="Pass","2017-2018",IF('SELPA Summary by Fiscal Year'!DH53="Pass With Exemption(s)","2017-2018",IF('SELPA Summary by Fiscal Year'!CO53="Pass","2016-2017",IF('SELPA Summary by Fiscal Year'!CO53="Pass With Exemption(s)","2016-2017",IF('SELPA Summary by Fiscal Year'!BV53="Pass","2015-2016",IF('SELPA Summary by Fiscal Year'!BV53="Pass With Exemption(s)","2015-2016",IF('SELPA Summary by Fiscal Year'!BC53="Pass","2014-2015",IF('SELPA Summary by Fiscal Year'!BC53="Pass With Exemption(s)","2014-2015",IF('SELPA Summary by Fiscal Year'!AJ53="Pass","2013-2014",IF('SELPA Summary by Fiscal Year'!AJ53="Pass With Exemption(s)","2013-2014",IF('SELPA Summary by Fiscal Year'!Q53="Pass","2012-2013",IF('SELPA Summary by Fiscal Year'!Q53="Pass With Exemption(s)","2012-2013",IF('SELPA Summary by Fiscal Year'!C53="Pass","2011-2012",IF('SELPA Summary by Fiscal Year'!C53="Pass With Exemption(s)","2011-2012",""))))))))))))))))))))))))))))))))</f>
        <v/>
      </c>
      <c r="C53" s="91" t="str">
        <f>IF(B53="","",VLOOKUP(B53,'District AW'!$A$10:$X$25,4,FALSE)-VLOOKUP(B53,'District AW'!$A$10:$X$25,24,FALSE))</f>
        <v/>
      </c>
      <c r="D53" s="90" t="str">
        <f>IF('SELPA Summary by Fiscal Year'!KA53="Pass","2026-2027",IF('SELPA Summary by Fiscal Year'!KA53="Pass With Exemption(s)","2026-2027",IF('SELPA Summary by Fiscal Year'!JH53="Pass","2025-2026",IF('SELPA Summary by Fiscal Year'!JH53="Pass With Exemption(s)","2025-2026",IF('SELPA Summary by Fiscal Year'!IO53="Pass","2024-2025",IF('SELPA Summary by Fiscal Year'!IO53="Pass With Exemption(s)","2024-2025",IF('SELPA Summary by Fiscal Year'!HV53="Pass","2023-2024",IF('SELPA Summary by Fiscal Year'!HV53="Pass With Exemption(s)","2023-2024",IF('SELPA Summary by Fiscal Year'!HC53="Pass","2022-2023",IF('SELPA Summary by Fiscal Year'!HC53="Pass With Exemption(s)","2022-2023",IF('SELPA Summary by Fiscal Year'!GJ53="Pass","2021-2022",IF('SELPA Summary by Fiscal Year'!GJ53="Pass With Exemption(s)","2021-2022",IF('SELPA Summary by Fiscal Year'!FQ53="Pass","2020-2021",IF('SELPA Summary by Fiscal Year'!FQ53="Pass With Exemption(s)","2020-2021",IF('SELPA Summary by Fiscal Year'!EX53="Pass","2019-2020",IF('SELPA Summary by Fiscal Year'!EX53="Pass With Exemption(s)","2019-2020",IF('SELPA Summary by Fiscal Year'!EE53="Pass","2018-2019",IF('SELPA Summary by Fiscal Year'!EE53="Pass With Exemption(s)","2018-2019",IF('SELPA Summary by Fiscal Year'!DL53="Pass","2017-2018",IF('SELPA Summary by Fiscal Year'!DL53="Pass With Exemption(s)","2017-2018",IF('SELPA Summary by Fiscal Year'!CS53="Pass","2016-2017",IF('SELPA Summary by Fiscal Year'!CS53="Pass With Exemption(s)","2016-2017",IF('SELPA Summary by Fiscal Year'!BZ53="Pass","2015-2016",IF('SELPA Summary by Fiscal Year'!BZ53="Pass With Exemption(s)","2016-2017",IF('SELPA Summary by Fiscal Year'!BG53="Pass","2014-2015",IF('SELPA Summary by Fiscal Year'!BG53="Pass With Exemption(s)","2014-2015",IF('SELPA Summary by Fiscal Year'!AN53="Pass","2013-2014",IF('SELPA Summary by Fiscal Year'!AN53="Pass With Exemption(s)","2013-2014",IF('SELPA Summary by Fiscal Year'!U53="Pass","2012-2013",IF('SELPA Summary by Fiscal Year'!U53="Pass With Exemption(s)","2012-2013",IF('SELPA Summary by Fiscal Year'!E53="Pass","2011-2012",IF('SELPA Summary by Fiscal Year'!E53="Pass With Exemption(s)","2011-2012",""))))))))))))))))))))))))))))))))</f>
        <v/>
      </c>
      <c r="E53" s="91" t="str">
        <f>IF(D53="","",VLOOKUP(D53,'District AW'!$A$10:$X$25,6,FALSE)-(VLOOKUP(D53,'District AW'!$A$10:$X$25,24,FALSE)/VLOOKUP(D53,'District AW'!$A$10:$X$25,5,FALSE)))</f>
        <v/>
      </c>
      <c r="F53" s="90" t="str">
        <f>IF('SELPA Summary by Fiscal Year'!KE53="Pass","2026-2027",IF('SELPA Summary by Fiscal Year'!KE53="Pass With Exemption(s)","2026-2027",IF('SELPA Summary by Fiscal Year'!JL53="Pass","2025-2026",IF('SELPA Summary by Fiscal Year'!JL53="Pass With Exemption(s)","2025-2026",IF('SELPA Summary by Fiscal Year'!IS53="Pass","2024-2025",IF('SELPA Summary by Fiscal Year'!IS53="Pass With Exemption(s)","2024-2025",IF('SELPA Summary by Fiscal Year'!HZ53="Pass","2023-2024",IF('SELPA Summary by Fiscal Year'!HZ53="Pass With Exemption(s)","2023-2024",IF('SELPA Summary by Fiscal Year'!HG53="Pass","2022-2023",IF('SELPA Summary by Fiscal Year'!HG53="Pass With Exemption(s)","2022-2023",IF('SELPA Summary by Fiscal Year'!GN53="Pass","2021-2022",IF('SELPA Summary by Fiscal Year'!GN53="Pass With Exemption(s)","2021-2022",IF('SELPA Summary by Fiscal Year'!FU53="Pass","2020-2021",IF('SELPA Summary by Fiscal Year'!FU53="Pass With Exemption(s)","2020-2021",IF('SELPA Summary by Fiscal Year'!FB53="Pass","2019-2020",IF('SELPA Summary by Fiscal Year'!FB53="Pass With Exemption(s)","2019-2020",IF('SELPA Summary by Fiscal Year'!EI53="Pass","2018-2019",IF('SELPA Summary by Fiscal Year'!EI53="Pass With Exemption(s)","2018-2019",IF('SELPA Summary by Fiscal Year'!DP53="Pass","2017-2018",IF('SELPA Summary by Fiscal Year'!DP53="Pass With Exemption(s)","2017-2018",IF('SELPA Summary by Fiscal Year'!CW53="Pass","2016-2017",IF('SELPA Summary by Fiscal Year'!CW53="Pass With Exemption(s)","2016-2017",IF('SELPA Summary by Fiscal Year'!CD53="Pass","2015-2016",IF('SELPA Summary by Fiscal Year'!CD53="Pass With Exemption(s)","2015-2016",IF('SELPA Summary by Fiscal Year'!BK53="Pass","2014-2015",IF('SELPA Summary by Fiscal Year'!BK53="Pass With Exemption(s)","2014-2015",IF('SELPA Summary by Fiscal Year'!AR53="Pass","2013-2014",IF('SELPA Summary by Fiscal Year'!AR53="Pass With Exemption(s)","2013-2014",IF('SELPA Summary by Fiscal Year'!Y53="Pass","2012-2013",IF('SELPA Summary by Fiscal Year'!Y53="Pass With Exemption(s)","2012-2013",IF('SELPA Summary by Fiscal Year'!H53="Pass","2011-2012",IF('SELPA Summary by Fiscal Year'!H53="Pass With Exemption(s)","2011-2012",""))))))))))))))))))))))))))))))))</f>
        <v/>
      </c>
      <c r="G53" s="91" t="str">
        <f>IF(F53="","",VLOOKUP(F53,'District AW'!$A$10:$X$25,15,FALSE))</f>
        <v/>
      </c>
      <c r="H53" s="90" t="str">
        <f>IF('SELPA Summary by Fiscal Year'!KH53="Pass","2026-2027",IF('SELPA Summary by Fiscal Year'!KH53="Pass With Exemption(s)","2026-2027",IF('SELPA Summary by Fiscal Year'!JO53="Pass","2025-2026",IF('SELPA Summary by Fiscal Year'!JO53="Pass With Exemption(s)","2025-2026",IF('SELPA Summary by Fiscal Year'!IV53="Pass","2024-2025",IF('SELPA Summary by Fiscal Year'!IV53="Pass With Exemption(s)","2024-2025",IF('SELPA Summary by Fiscal Year'!IC53="Pass","2023-2024",IF('SELPA Summary by Fiscal Year'!IC53="Pass With Exemption(s)","2023-2024",IF('SELPA Summary by Fiscal Year'!HJ53="Pass","2022-2023",IF('SELPA Summary by Fiscal Year'!HJ53="Pass With Exemption(s)","2022-2023",IF('SELPA Summary by Fiscal Year'!GQ53="Pass","2021-2022",IF('SELPA Summary by Fiscal Year'!GQ53="Pass With Exemption(s)","2021-2022",IF('SELPA Summary by Fiscal Year'!FX53="Pass","2020-2021",IF('SELPA Summary by Fiscal Year'!FX53="Pass With Exemption(s)","2020-2021",IF('SELPA Summary by Fiscal Year'!FE53="Pass","2019-2020",IF('SELPA Summary by Fiscal Year'!FE53="Pass With Exemption(s)","2019-2020",IF('SELPA Summary by Fiscal Year'!EL53="Pass","2018-2019",IF('SELPA Summary by Fiscal Year'!EL53="Pass With Exemption(s)","2018-2019",IF('SELPA Summary by Fiscal Year'!DS53="Pass","2017-2018",IF('SELPA Summary by Fiscal Year'!DS53="Pass With Exemption(s)","2017-2018",IF('SELPA Summary by Fiscal Year'!CZ53="Pass","2016-2017",IF('SELPA Summary by Fiscal Year'!CZ53="Pass With Exemption(s)","2016-2017",IF('SELPA Summary by Fiscal Year'!CG53="Pass","2015-2016",IF('SELPA Summary by Fiscal Year'!CG53="Pass With Exemption(s)","2015-2016",IF('SELPA Summary by Fiscal Year'!BN53="Pass","2014-2015",IF('SELPA Summary by Fiscal Year'!BN53="Pass With Exemption(s)","2014-2015",IF('SELPA Summary by Fiscal Year'!AU53="Pass","2013-2014",IF('SELPA Summary by Fiscal Year'!AU53="Pass With Exemption(s)","2013-2014",IF('SELPA Summary by Fiscal Year'!AB53="Pass","2012-2013",IF('SELPA Summary by Fiscal Year'!AB53="Pass With Exemption(s)","2012-2013",IF('SELPA Summary by Fiscal Year'!J53="Pass","2011-2012",IF('SELPA Summary by Fiscal Year'!J53="Pass With Exemption(s)","2011-2012",""))))))))))))))))))))))))))))))))</f>
        <v/>
      </c>
      <c r="I53" s="91" t="str">
        <f>IF(H53="","",VLOOKUP(H53,'District AW'!$A$10:$X$25,16,FALSE))</f>
        <v/>
      </c>
    </row>
    <row r="54" spans="1:9" x14ac:dyDescent="0.3">
      <c r="A54" s="30">
        <f>'District AX'!$B$3</f>
        <v>0</v>
      </c>
      <c r="B54" s="90" t="str">
        <f>IF('SELPA Summary by Fiscal Year'!JW54="Pass","2026-2027",IF('SELPA Summary by Fiscal Year'!JW54="Pass With Exemption(s)","2026-2027",IF('SELPA Summary by Fiscal Year'!JD54="Pass","2025-2026",IF('SELPA Summary by Fiscal Year'!JD54="Pass With Exemption(s)","2025-2026",IF('SELPA Summary by Fiscal Year'!IK54="Pass","2024-2025",IF('SELPA Summary by Fiscal Year'!IK54="Pass With Exemption(s)","2024-2025",IF('SELPA Summary by Fiscal Year'!HR54="Pass","2023-2024",IF('SELPA Summary by Fiscal Year'!HR54="Pass With Exemption(s)","2023-2024",IF('SELPA Summary by Fiscal Year'!GY54="Pass","2022-2023",IF('SELPA Summary by Fiscal Year'!GY54="Pass With Exemption(s)","2022-2023",IF('SELPA Summary by Fiscal Year'!GF54="Pass","2021-2022",IF('SELPA Summary by Fiscal Year'!GF54="Pass With Exemption(s)","2021-2022",IF('SELPA Summary by Fiscal Year'!FM54="Pass","2020-2021",IF('SELPA Summary by Fiscal Year'!FM54="Pass With Exemption(s)","2020-2021",IF('SELPA Summary by Fiscal Year'!ET54="Pass","2019-2020",IF('SELPA Summary by Fiscal Year'!ET54="Pass With Exemption(s)","2019-2020",IF('SELPA Summary by Fiscal Year'!EA54="Pass","2018-2019",IF('SELPA Summary by Fiscal Year'!EA54="Pass With Exemption(s)","2018-2019",IF('SELPA Summary by Fiscal Year'!DH54="Pass","2017-2018",IF('SELPA Summary by Fiscal Year'!DH54="Pass With Exemption(s)","2017-2018",IF('SELPA Summary by Fiscal Year'!CO54="Pass","2016-2017",IF('SELPA Summary by Fiscal Year'!CO54="Pass With Exemption(s)","2016-2017",IF('SELPA Summary by Fiscal Year'!BV54="Pass","2015-2016",IF('SELPA Summary by Fiscal Year'!BV54="Pass With Exemption(s)","2015-2016",IF('SELPA Summary by Fiscal Year'!BC54="Pass","2014-2015",IF('SELPA Summary by Fiscal Year'!BC54="Pass With Exemption(s)","2014-2015",IF('SELPA Summary by Fiscal Year'!AJ54="Pass","2013-2014",IF('SELPA Summary by Fiscal Year'!AJ54="Pass With Exemption(s)","2013-2014",IF('SELPA Summary by Fiscal Year'!Q54="Pass","2012-2013",IF('SELPA Summary by Fiscal Year'!Q54="Pass With Exemption(s)","2012-2013",IF('SELPA Summary by Fiscal Year'!C54="Pass","2011-2012",IF('SELPA Summary by Fiscal Year'!C54="Pass With Exemption(s)","2011-2012",""))))))))))))))))))))))))))))))))</f>
        <v/>
      </c>
      <c r="C54" s="91" t="str">
        <f>IF(B54="","",VLOOKUP(B54,'District AX'!$A$10:$X$25,4,FALSE)-VLOOKUP(B54,'District AX'!$A$10:$X$25,24,FALSE))</f>
        <v/>
      </c>
      <c r="D54" s="90" t="str">
        <f>IF('SELPA Summary by Fiscal Year'!KA54="Pass","2026-2027",IF('SELPA Summary by Fiscal Year'!KA54="Pass With Exemption(s)","2026-2027",IF('SELPA Summary by Fiscal Year'!JH54="Pass","2025-2026",IF('SELPA Summary by Fiscal Year'!JH54="Pass With Exemption(s)","2025-2026",IF('SELPA Summary by Fiscal Year'!IO54="Pass","2024-2025",IF('SELPA Summary by Fiscal Year'!IO54="Pass With Exemption(s)","2024-2025",IF('SELPA Summary by Fiscal Year'!HV54="Pass","2023-2024",IF('SELPA Summary by Fiscal Year'!HV54="Pass With Exemption(s)","2023-2024",IF('SELPA Summary by Fiscal Year'!HC54="Pass","2022-2023",IF('SELPA Summary by Fiscal Year'!HC54="Pass With Exemption(s)","2022-2023",IF('SELPA Summary by Fiscal Year'!GJ54="Pass","2021-2022",IF('SELPA Summary by Fiscal Year'!GJ54="Pass With Exemption(s)","2021-2022",IF('SELPA Summary by Fiscal Year'!FQ54="Pass","2020-2021",IF('SELPA Summary by Fiscal Year'!FQ54="Pass With Exemption(s)","2020-2021",IF('SELPA Summary by Fiscal Year'!EX54="Pass","2019-2020",IF('SELPA Summary by Fiscal Year'!EX54="Pass With Exemption(s)","2019-2020",IF('SELPA Summary by Fiscal Year'!EE54="Pass","2018-2019",IF('SELPA Summary by Fiscal Year'!EE54="Pass With Exemption(s)","2018-2019",IF('SELPA Summary by Fiscal Year'!DL54="Pass","2017-2018",IF('SELPA Summary by Fiscal Year'!DL54="Pass With Exemption(s)","2017-2018",IF('SELPA Summary by Fiscal Year'!CS54="Pass","2016-2017",IF('SELPA Summary by Fiscal Year'!CS54="Pass With Exemption(s)","2016-2017",IF('SELPA Summary by Fiscal Year'!BZ54="Pass","2015-2016",IF('SELPA Summary by Fiscal Year'!BZ54="Pass With Exemption(s)","2016-2017",IF('SELPA Summary by Fiscal Year'!BG54="Pass","2014-2015",IF('SELPA Summary by Fiscal Year'!BG54="Pass With Exemption(s)","2014-2015",IF('SELPA Summary by Fiscal Year'!AN54="Pass","2013-2014",IF('SELPA Summary by Fiscal Year'!AN54="Pass With Exemption(s)","2013-2014",IF('SELPA Summary by Fiscal Year'!U54="Pass","2012-2013",IF('SELPA Summary by Fiscal Year'!U54="Pass With Exemption(s)","2012-2013",IF('SELPA Summary by Fiscal Year'!E54="Pass","2011-2012",IF('SELPA Summary by Fiscal Year'!E54="Pass With Exemption(s)","2011-2012",""))))))))))))))))))))))))))))))))</f>
        <v/>
      </c>
      <c r="E54" s="91" t="str">
        <f>IF(D54="","",VLOOKUP(D54,'District AX'!$A$10:$X$25,6,FALSE)-(VLOOKUP(D54,'District AX'!$A$10:$X$25,24,FALSE)/VLOOKUP(D54,'District AX'!$A$10:$X$25,5,FALSE)))</f>
        <v/>
      </c>
      <c r="F54" s="90" t="str">
        <f>IF('SELPA Summary by Fiscal Year'!KE54="Pass","2026-2027",IF('SELPA Summary by Fiscal Year'!KE54="Pass With Exemption(s)","2026-2027",IF('SELPA Summary by Fiscal Year'!JL54="Pass","2025-2026",IF('SELPA Summary by Fiscal Year'!JL54="Pass With Exemption(s)","2025-2026",IF('SELPA Summary by Fiscal Year'!IS54="Pass","2024-2025",IF('SELPA Summary by Fiscal Year'!IS54="Pass With Exemption(s)","2024-2025",IF('SELPA Summary by Fiscal Year'!HZ54="Pass","2023-2024",IF('SELPA Summary by Fiscal Year'!HZ54="Pass With Exemption(s)","2023-2024",IF('SELPA Summary by Fiscal Year'!HG54="Pass","2022-2023",IF('SELPA Summary by Fiscal Year'!HG54="Pass With Exemption(s)","2022-2023",IF('SELPA Summary by Fiscal Year'!GN54="Pass","2021-2022",IF('SELPA Summary by Fiscal Year'!GN54="Pass With Exemption(s)","2021-2022",IF('SELPA Summary by Fiscal Year'!FU54="Pass","2020-2021",IF('SELPA Summary by Fiscal Year'!FU54="Pass With Exemption(s)","2020-2021",IF('SELPA Summary by Fiscal Year'!FB54="Pass","2019-2020",IF('SELPA Summary by Fiscal Year'!FB54="Pass With Exemption(s)","2019-2020",IF('SELPA Summary by Fiscal Year'!EI54="Pass","2018-2019",IF('SELPA Summary by Fiscal Year'!EI54="Pass With Exemption(s)","2018-2019",IF('SELPA Summary by Fiscal Year'!DP54="Pass","2017-2018",IF('SELPA Summary by Fiscal Year'!DP54="Pass With Exemption(s)","2017-2018",IF('SELPA Summary by Fiscal Year'!CW54="Pass","2016-2017",IF('SELPA Summary by Fiscal Year'!CW54="Pass With Exemption(s)","2016-2017",IF('SELPA Summary by Fiscal Year'!CD54="Pass","2015-2016",IF('SELPA Summary by Fiscal Year'!CD54="Pass With Exemption(s)","2015-2016",IF('SELPA Summary by Fiscal Year'!BK54="Pass","2014-2015",IF('SELPA Summary by Fiscal Year'!BK54="Pass With Exemption(s)","2014-2015",IF('SELPA Summary by Fiscal Year'!AR54="Pass","2013-2014",IF('SELPA Summary by Fiscal Year'!AR54="Pass With Exemption(s)","2013-2014",IF('SELPA Summary by Fiscal Year'!Y54="Pass","2012-2013",IF('SELPA Summary by Fiscal Year'!Y54="Pass With Exemption(s)","2012-2013",IF('SELPA Summary by Fiscal Year'!H54="Pass","2011-2012",IF('SELPA Summary by Fiscal Year'!H54="Pass With Exemption(s)","2011-2012",""))))))))))))))))))))))))))))))))</f>
        <v/>
      </c>
      <c r="G54" s="91" t="str">
        <f>IF(F54="","",VLOOKUP(F54,'District AX'!$A$10:$X$25,15,FALSE))</f>
        <v/>
      </c>
      <c r="H54" s="90" t="str">
        <f>IF('SELPA Summary by Fiscal Year'!KH54="Pass","2026-2027",IF('SELPA Summary by Fiscal Year'!KH54="Pass With Exemption(s)","2026-2027",IF('SELPA Summary by Fiscal Year'!JO54="Pass","2025-2026",IF('SELPA Summary by Fiscal Year'!JO54="Pass With Exemption(s)","2025-2026",IF('SELPA Summary by Fiscal Year'!IV54="Pass","2024-2025",IF('SELPA Summary by Fiscal Year'!IV54="Pass With Exemption(s)","2024-2025",IF('SELPA Summary by Fiscal Year'!IC54="Pass","2023-2024",IF('SELPA Summary by Fiscal Year'!IC54="Pass With Exemption(s)","2023-2024",IF('SELPA Summary by Fiscal Year'!HJ54="Pass","2022-2023",IF('SELPA Summary by Fiscal Year'!HJ54="Pass With Exemption(s)","2022-2023",IF('SELPA Summary by Fiscal Year'!GQ54="Pass","2021-2022",IF('SELPA Summary by Fiscal Year'!GQ54="Pass With Exemption(s)","2021-2022",IF('SELPA Summary by Fiscal Year'!FX54="Pass","2020-2021",IF('SELPA Summary by Fiscal Year'!FX54="Pass With Exemption(s)","2020-2021",IF('SELPA Summary by Fiscal Year'!FE54="Pass","2019-2020",IF('SELPA Summary by Fiscal Year'!FE54="Pass With Exemption(s)","2019-2020",IF('SELPA Summary by Fiscal Year'!EL54="Pass","2018-2019",IF('SELPA Summary by Fiscal Year'!EL54="Pass With Exemption(s)","2018-2019",IF('SELPA Summary by Fiscal Year'!DS54="Pass","2017-2018",IF('SELPA Summary by Fiscal Year'!DS54="Pass With Exemption(s)","2017-2018",IF('SELPA Summary by Fiscal Year'!CZ54="Pass","2016-2017",IF('SELPA Summary by Fiscal Year'!CZ54="Pass With Exemption(s)","2016-2017",IF('SELPA Summary by Fiscal Year'!CG54="Pass","2015-2016",IF('SELPA Summary by Fiscal Year'!CG54="Pass With Exemption(s)","2015-2016",IF('SELPA Summary by Fiscal Year'!BN54="Pass","2014-2015",IF('SELPA Summary by Fiscal Year'!BN54="Pass With Exemption(s)","2014-2015",IF('SELPA Summary by Fiscal Year'!AU54="Pass","2013-2014",IF('SELPA Summary by Fiscal Year'!AU54="Pass With Exemption(s)","2013-2014",IF('SELPA Summary by Fiscal Year'!AB54="Pass","2012-2013",IF('SELPA Summary by Fiscal Year'!AB54="Pass With Exemption(s)","2012-2013",IF('SELPA Summary by Fiscal Year'!J54="Pass","2011-2012",IF('SELPA Summary by Fiscal Year'!J54="Pass With Exemption(s)","2011-2012",""))))))))))))))))))))))))))))))))</f>
        <v/>
      </c>
      <c r="I54" s="91" t="str">
        <f>IF(H54="","",VLOOKUP(H54,'District AX'!$A$10:$X$25,16,FALSE))</f>
        <v/>
      </c>
    </row>
    <row r="55" spans="1:9" x14ac:dyDescent="0.3">
      <c r="A55" s="146">
        <f>'CDE Form'!$A$45</f>
        <v>45411</v>
      </c>
    </row>
  </sheetData>
  <mergeCells count="6">
    <mergeCell ref="B1:I1"/>
    <mergeCell ref="B2:I2"/>
    <mergeCell ref="B3:C3"/>
    <mergeCell ref="D3:E3"/>
    <mergeCell ref="F3:G3"/>
    <mergeCell ref="H3:I3"/>
  </mergeCells>
  <pageMargins left="0.25" right="0.25" top="0.75" bottom="0.75" header="0.3" footer="0.3"/>
  <pageSetup scale="75" fitToHeight="0" orientation="portrait" r:id="rId1"/>
  <headerFooter>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X27"/>
  <sheetViews>
    <sheetView tabSelected="1"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 t="shared" ref="D10:D20" si="0">B10-C10</f>
        <v>0</v>
      </c>
      <c r="E10" s="64"/>
      <c r="F10" s="11">
        <f t="shared" ref="F10:F20" si="1">ROUND(IF(ISERROR(D10/E10),0,D10/E10),2)</f>
        <v>0</v>
      </c>
      <c r="G10" s="113"/>
      <c r="H10" s="62"/>
      <c r="I10" s="62"/>
      <c r="J10" s="117"/>
      <c r="K10" s="144"/>
      <c r="L10" s="119"/>
      <c r="M10" s="121"/>
      <c r="N10" s="119"/>
      <c r="O10" s="66"/>
      <c r="P10" s="12">
        <f t="shared" ref="P10:P20" si="2">ROUND(IF(ISERROR(O10/E10),0,O10/E10),2)</f>
        <v>0</v>
      </c>
      <c r="Q10" s="113"/>
      <c r="R10" s="62"/>
      <c r="S10" s="62"/>
      <c r="T10" s="117"/>
      <c r="U10" s="119"/>
      <c r="V10" s="121"/>
      <c r="W10" s="119"/>
      <c r="X10" s="81"/>
    </row>
    <row r="11" spans="1:24" x14ac:dyDescent="0.3">
      <c r="A11" s="8" t="s">
        <v>2</v>
      </c>
      <c r="B11" s="61"/>
      <c r="C11" s="62"/>
      <c r="D11" s="10">
        <f t="shared" si="0"/>
        <v>0</v>
      </c>
      <c r="E11" s="64"/>
      <c r="F11" s="11">
        <f t="shared" si="1"/>
        <v>0</v>
      </c>
      <c r="G11" s="114"/>
      <c r="H11" s="63"/>
      <c r="I11" s="63"/>
      <c r="J11" s="117"/>
      <c r="K11" s="144"/>
      <c r="L11" s="119"/>
      <c r="M11" s="121"/>
      <c r="N11" s="119"/>
      <c r="O11" s="66"/>
      <c r="P11" s="12">
        <f t="shared" si="2"/>
        <v>0</v>
      </c>
      <c r="Q11" s="113"/>
      <c r="R11" s="63"/>
      <c r="S11" s="63"/>
      <c r="T11" s="117"/>
      <c r="U11" s="119"/>
      <c r="V11" s="121"/>
      <c r="W11" s="119"/>
      <c r="X11" s="81"/>
    </row>
    <row r="12" spans="1:24" x14ac:dyDescent="0.3">
      <c r="A12" s="8" t="s">
        <v>3</v>
      </c>
      <c r="B12" s="61"/>
      <c r="C12" s="62"/>
      <c r="D12" s="10">
        <f t="shared" si="0"/>
        <v>0</v>
      </c>
      <c r="E12" s="64"/>
      <c r="F12" s="11">
        <f t="shared" si="1"/>
        <v>0</v>
      </c>
      <c r="G12" s="114"/>
      <c r="H12" s="63"/>
      <c r="I12" s="63"/>
      <c r="J12" s="117"/>
      <c r="K12" s="144"/>
      <c r="L12" s="119"/>
      <c r="M12" s="121"/>
      <c r="N12" s="119"/>
      <c r="O12" s="66"/>
      <c r="P12" s="12">
        <f t="shared" si="2"/>
        <v>0</v>
      </c>
      <c r="Q12" s="114"/>
      <c r="R12" s="63"/>
      <c r="S12" s="63"/>
      <c r="T12" s="117"/>
      <c r="U12" s="119"/>
      <c r="V12" s="121"/>
      <c r="W12" s="119"/>
      <c r="X12" s="81"/>
    </row>
    <row r="13" spans="1:24" x14ac:dyDescent="0.3">
      <c r="A13" s="8" t="s">
        <v>4</v>
      </c>
      <c r="B13" s="61"/>
      <c r="C13" s="63"/>
      <c r="D13" s="10">
        <f t="shared" si="0"/>
        <v>0</v>
      </c>
      <c r="E13" s="65"/>
      <c r="F13" s="11">
        <f t="shared" si="1"/>
        <v>0</v>
      </c>
      <c r="G13" s="114"/>
      <c r="H13" s="63"/>
      <c r="I13" s="63"/>
      <c r="J13" s="117"/>
      <c r="K13" s="145"/>
      <c r="L13" s="119"/>
      <c r="M13" s="121"/>
      <c r="N13" s="119"/>
      <c r="O13" s="66"/>
      <c r="P13" s="12">
        <f t="shared" si="2"/>
        <v>0</v>
      </c>
      <c r="Q13" s="114"/>
      <c r="R13" s="63"/>
      <c r="S13" s="63"/>
      <c r="T13" s="117"/>
      <c r="U13" s="119"/>
      <c r="V13" s="121"/>
      <c r="W13" s="119"/>
      <c r="X13" s="81"/>
    </row>
    <row r="14" spans="1:24" x14ac:dyDescent="0.3">
      <c r="A14" s="8" t="s">
        <v>5</v>
      </c>
      <c r="B14" s="61"/>
      <c r="C14" s="63"/>
      <c r="D14" s="10">
        <f t="shared" si="0"/>
        <v>0</v>
      </c>
      <c r="E14" s="65"/>
      <c r="F14" s="11">
        <f t="shared" si="1"/>
        <v>0</v>
      </c>
      <c r="G14" s="114"/>
      <c r="H14" s="63"/>
      <c r="I14" s="63"/>
      <c r="J14" s="117"/>
      <c r="K14" s="145"/>
      <c r="L14" s="119"/>
      <c r="M14" s="121"/>
      <c r="N14" s="119"/>
      <c r="O14" s="66"/>
      <c r="P14" s="12">
        <f t="shared" si="2"/>
        <v>0</v>
      </c>
      <c r="Q14" s="114"/>
      <c r="R14" s="63"/>
      <c r="S14" s="63"/>
      <c r="T14" s="117"/>
      <c r="U14" s="119"/>
      <c r="V14" s="121"/>
      <c r="W14" s="119"/>
      <c r="X14" s="81"/>
    </row>
    <row r="15" spans="1:24" x14ac:dyDescent="0.3">
      <c r="A15" s="8" t="s">
        <v>6</v>
      </c>
      <c r="B15" s="61"/>
      <c r="C15" s="63"/>
      <c r="D15" s="10">
        <f t="shared" si="0"/>
        <v>0</v>
      </c>
      <c r="E15" s="65"/>
      <c r="F15" s="11">
        <f t="shared" si="1"/>
        <v>0</v>
      </c>
      <c r="G15" s="114"/>
      <c r="H15" s="63"/>
      <c r="I15" s="63"/>
      <c r="J15" s="117"/>
      <c r="K15" s="145"/>
      <c r="L15" s="119"/>
      <c r="M15" s="121"/>
      <c r="N15" s="119"/>
      <c r="O15" s="66"/>
      <c r="P15" s="12">
        <f t="shared" si="2"/>
        <v>0</v>
      </c>
      <c r="Q15" s="113"/>
      <c r="R15" s="63"/>
      <c r="S15" s="63"/>
      <c r="T15" s="117"/>
      <c r="U15" s="119"/>
      <c r="V15" s="121"/>
      <c r="W15" s="119"/>
      <c r="X15" s="81"/>
    </row>
    <row r="16" spans="1:24" x14ac:dyDescent="0.3">
      <c r="A16" s="8" t="s">
        <v>27</v>
      </c>
      <c r="B16" s="61"/>
      <c r="C16" s="63"/>
      <c r="D16" s="10">
        <f t="shared" si="0"/>
        <v>0</v>
      </c>
      <c r="E16" s="65"/>
      <c r="F16" s="11">
        <f t="shared" si="1"/>
        <v>0</v>
      </c>
      <c r="G16" s="114"/>
      <c r="H16" s="63"/>
      <c r="I16" s="63"/>
      <c r="J16" s="117"/>
      <c r="K16" s="145"/>
      <c r="L16" s="119"/>
      <c r="M16" s="121"/>
      <c r="N16" s="119"/>
      <c r="O16" s="66"/>
      <c r="P16" s="12">
        <f t="shared" si="2"/>
        <v>0</v>
      </c>
      <c r="Q16" s="114"/>
      <c r="R16" s="63"/>
      <c r="S16" s="63"/>
      <c r="T16" s="117"/>
      <c r="U16" s="119"/>
      <c r="V16" s="121"/>
      <c r="W16" s="119"/>
      <c r="X16" s="81"/>
    </row>
    <row r="17" spans="1:24" x14ac:dyDescent="0.3">
      <c r="A17" s="8" t="s">
        <v>28</v>
      </c>
      <c r="B17" s="61"/>
      <c r="C17" s="63"/>
      <c r="D17" s="10">
        <f t="shared" si="0"/>
        <v>0</v>
      </c>
      <c r="E17" s="65"/>
      <c r="F17" s="11">
        <f t="shared" si="1"/>
        <v>0</v>
      </c>
      <c r="G17" s="114"/>
      <c r="H17" s="63"/>
      <c r="I17" s="63"/>
      <c r="J17" s="117"/>
      <c r="K17" s="145"/>
      <c r="L17" s="119"/>
      <c r="M17" s="121"/>
      <c r="N17" s="119"/>
      <c r="O17" s="66"/>
      <c r="P17" s="12">
        <f t="shared" si="2"/>
        <v>0</v>
      </c>
      <c r="Q17" s="114"/>
      <c r="R17" s="63"/>
      <c r="S17" s="63"/>
      <c r="T17" s="117"/>
      <c r="U17" s="119"/>
      <c r="V17" s="121"/>
      <c r="W17" s="119"/>
      <c r="X17" s="81"/>
    </row>
    <row r="18" spans="1:24" x14ac:dyDescent="0.3">
      <c r="A18" s="8" t="s">
        <v>29</v>
      </c>
      <c r="B18" s="61"/>
      <c r="C18" s="62"/>
      <c r="D18" s="10">
        <f t="shared" si="0"/>
        <v>0</v>
      </c>
      <c r="E18" s="64"/>
      <c r="F18" s="11">
        <f t="shared" si="1"/>
        <v>0</v>
      </c>
      <c r="G18" s="114"/>
      <c r="H18" s="62"/>
      <c r="I18" s="63"/>
      <c r="J18" s="117"/>
      <c r="K18" s="144"/>
      <c r="L18" s="119"/>
      <c r="M18" s="121"/>
      <c r="N18" s="119"/>
      <c r="O18" s="66"/>
      <c r="P18" s="12">
        <f t="shared" si="2"/>
        <v>0</v>
      </c>
      <c r="Q18" s="113"/>
      <c r="R18" s="62"/>
      <c r="S18" s="63"/>
      <c r="T18" s="117"/>
      <c r="U18" s="119"/>
      <c r="V18" s="121"/>
      <c r="W18" s="119"/>
      <c r="X18" s="81"/>
    </row>
    <row r="19" spans="1:24" x14ac:dyDescent="0.3">
      <c r="A19" s="8" t="s">
        <v>30</v>
      </c>
      <c r="B19" s="61"/>
      <c r="C19" s="62"/>
      <c r="D19" s="10">
        <f t="shared" si="0"/>
        <v>0</v>
      </c>
      <c r="E19" s="64"/>
      <c r="F19" s="11">
        <f t="shared" si="1"/>
        <v>0</v>
      </c>
      <c r="G19" s="114"/>
      <c r="H19" s="62"/>
      <c r="I19" s="63"/>
      <c r="J19" s="117"/>
      <c r="K19" s="144"/>
      <c r="L19" s="119"/>
      <c r="M19" s="121"/>
      <c r="N19" s="119"/>
      <c r="O19" s="66"/>
      <c r="P19" s="12">
        <f t="shared" si="2"/>
        <v>0</v>
      </c>
      <c r="Q19" s="113"/>
      <c r="R19" s="62"/>
      <c r="S19" s="63"/>
      <c r="T19" s="117"/>
      <c r="U19" s="119"/>
      <c r="V19" s="121"/>
      <c r="W19" s="119"/>
      <c r="X19" s="81"/>
    </row>
    <row r="20" spans="1:24" x14ac:dyDescent="0.3">
      <c r="A20" s="8" t="s">
        <v>31</v>
      </c>
      <c r="B20" s="61"/>
      <c r="C20" s="62"/>
      <c r="D20" s="10">
        <f t="shared" si="0"/>
        <v>0</v>
      </c>
      <c r="E20" s="64"/>
      <c r="F20" s="11">
        <f t="shared" si="1"/>
        <v>0</v>
      </c>
      <c r="G20" s="114"/>
      <c r="H20" s="62"/>
      <c r="I20" s="63"/>
      <c r="J20" s="117"/>
      <c r="K20" s="144"/>
      <c r="L20" s="119"/>
      <c r="M20" s="121"/>
      <c r="N20" s="119"/>
      <c r="O20" s="66"/>
      <c r="P20" s="12">
        <f t="shared" si="2"/>
        <v>0</v>
      </c>
      <c r="Q20" s="113"/>
      <c r="R20" s="62"/>
      <c r="S20" s="63"/>
      <c r="T20" s="117"/>
      <c r="U20" s="119"/>
      <c r="V20" s="121"/>
      <c r="W20" s="119"/>
      <c r="X20" s="81"/>
    </row>
    <row r="21" spans="1:24" x14ac:dyDescent="0.3">
      <c r="A21" s="8" t="s">
        <v>32</v>
      </c>
      <c r="B21" s="61"/>
      <c r="C21" s="62"/>
      <c r="D21" s="10">
        <f t="shared" ref="D21:D25" si="3">B21-C21</f>
        <v>0</v>
      </c>
      <c r="E21" s="64"/>
      <c r="F21" s="11">
        <f t="shared" ref="F21:F25" si="4">ROUND(IF(ISERROR(D21/E21),0,D21/E21),2)</f>
        <v>0</v>
      </c>
      <c r="G21" s="114"/>
      <c r="H21" s="62"/>
      <c r="I21" s="63"/>
      <c r="J21" s="117"/>
      <c r="K21" s="144"/>
      <c r="L21" s="119"/>
      <c r="M21" s="121"/>
      <c r="N21" s="119"/>
      <c r="O21" s="66"/>
      <c r="P21" s="12">
        <f t="shared" ref="P21:P25" si="5">ROUND(IF(ISERROR(O21/E21),0,O21/E21),2)</f>
        <v>0</v>
      </c>
      <c r="Q21" s="113"/>
      <c r="R21" s="62"/>
      <c r="S21" s="63"/>
      <c r="T21" s="117"/>
      <c r="U21" s="119"/>
      <c r="V21" s="121"/>
      <c r="W21" s="119"/>
      <c r="X21" s="81"/>
    </row>
    <row r="22" spans="1:24" x14ac:dyDescent="0.3">
      <c r="A22" s="8" t="s">
        <v>33</v>
      </c>
      <c r="B22" s="61"/>
      <c r="C22" s="62"/>
      <c r="D22" s="10">
        <f t="shared" si="3"/>
        <v>0</v>
      </c>
      <c r="E22" s="64"/>
      <c r="F22" s="11">
        <f t="shared" si="4"/>
        <v>0</v>
      </c>
      <c r="G22" s="114"/>
      <c r="H22" s="62"/>
      <c r="I22" s="63"/>
      <c r="J22" s="117"/>
      <c r="K22" s="144"/>
      <c r="L22" s="119"/>
      <c r="M22" s="121"/>
      <c r="N22" s="119"/>
      <c r="O22" s="66"/>
      <c r="P22" s="12">
        <f t="shared" si="5"/>
        <v>0</v>
      </c>
      <c r="Q22" s="113"/>
      <c r="R22" s="62"/>
      <c r="S22" s="63"/>
      <c r="T22" s="117"/>
      <c r="U22" s="119"/>
      <c r="V22" s="121"/>
      <c r="W22" s="119"/>
      <c r="X22" s="81"/>
    </row>
    <row r="23" spans="1:24" x14ac:dyDescent="0.3">
      <c r="A23" s="8" t="s">
        <v>34</v>
      </c>
      <c r="B23" s="61"/>
      <c r="C23" s="62"/>
      <c r="D23" s="10">
        <f t="shared" si="3"/>
        <v>0</v>
      </c>
      <c r="E23" s="64"/>
      <c r="F23" s="11">
        <f t="shared" si="4"/>
        <v>0</v>
      </c>
      <c r="G23" s="114"/>
      <c r="H23" s="62"/>
      <c r="I23" s="63"/>
      <c r="J23" s="117"/>
      <c r="K23" s="144"/>
      <c r="L23" s="119"/>
      <c r="M23" s="121"/>
      <c r="N23" s="119"/>
      <c r="O23" s="66"/>
      <c r="P23" s="12">
        <f t="shared" si="5"/>
        <v>0</v>
      </c>
      <c r="Q23" s="113"/>
      <c r="R23" s="62"/>
      <c r="S23" s="63"/>
      <c r="T23" s="117"/>
      <c r="U23" s="119"/>
      <c r="V23" s="121"/>
      <c r="W23" s="119"/>
      <c r="X23" s="81"/>
    </row>
    <row r="24" spans="1:24" x14ac:dyDescent="0.3">
      <c r="A24" s="8" t="s">
        <v>35</v>
      </c>
      <c r="B24" s="61"/>
      <c r="C24" s="62"/>
      <c r="D24" s="10">
        <f t="shared" si="3"/>
        <v>0</v>
      </c>
      <c r="E24" s="64"/>
      <c r="F24" s="11">
        <f t="shared" si="4"/>
        <v>0</v>
      </c>
      <c r="G24" s="114"/>
      <c r="H24" s="62"/>
      <c r="I24" s="63"/>
      <c r="J24" s="117"/>
      <c r="K24" s="144"/>
      <c r="L24" s="119"/>
      <c r="M24" s="121"/>
      <c r="N24" s="119"/>
      <c r="O24" s="66"/>
      <c r="P24" s="12">
        <f t="shared" si="5"/>
        <v>0</v>
      </c>
      <c r="Q24" s="113"/>
      <c r="R24" s="62"/>
      <c r="S24" s="63"/>
      <c r="T24" s="117"/>
      <c r="U24" s="119"/>
      <c r="V24" s="121"/>
      <c r="W24" s="119"/>
      <c r="X24" s="81"/>
    </row>
    <row r="25" spans="1:24" x14ac:dyDescent="0.3">
      <c r="A25" s="8" t="s">
        <v>36</v>
      </c>
      <c r="B25" s="61"/>
      <c r="C25" s="62"/>
      <c r="D25" s="10">
        <f t="shared" si="3"/>
        <v>0</v>
      </c>
      <c r="E25" s="64"/>
      <c r="F25" s="11">
        <f t="shared" si="4"/>
        <v>0</v>
      </c>
      <c r="G25" s="114"/>
      <c r="H25" s="62"/>
      <c r="I25" s="63"/>
      <c r="J25" s="117"/>
      <c r="K25" s="144"/>
      <c r="L25" s="119"/>
      <c r="M25" s="121"/>
      <c r="N25" s="119"/>
      <c r="O25" s="66"/>
      <c r="P25" s="12">
        <f t="shared" si="5"/>
        <v>0</v>
      </c>
      <c r="Q25" s="113"/>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M7:N7"/>
    <mergeCell ref="B6:N6"/>
    <mergeCell ref="O7:P7"/>
    <mergeCell ref="Q7:U7"/>
    <mergeCell ref="O6:W6"/>
    <mergeCell ref="V7:W7"/>
    <mergeCell ref="B7:F7"/>
    <mergeCell ref="G7:L7"/>
  </mergeCells>
  <pageMargins left="0.7" right="0.7" top="0.75" bottom="0.75" header="0.3" footer="0.3"/>
  <pageSetup scale="85" fitToWidth="0" orientation="landscape" r:id="rId1"/>
  <headerFooter>
    <oddFooter>&amp;CPage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idden="1" x14ac:dyDescent="0.3">
      <c r="H1" s="5" t="s">
        <v>8</v>
      </c>
    </row>
    <row r="2" spans="1:24" hidden="1" x14ac:dyDescent="0.3">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3"/>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3"/>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3"/>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3"/>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3"/>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3"/>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3"/>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3"/>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3"/>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3"/>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3"/>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3"/>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3"/>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3"/>
      <c r="R25" s="62"/>
      <c r="S25" s="63"/>
      <c r="T25" s="117"/>
      <c r="U25" s="119"/>
      <c r="V25" s="121"/>
      <c r="W25" s="119"/>
      <c r="X25" s="81"/>
    </row>
    <row r="26" spans="1:24" x14ac:dyDescent="0.3">
      <c r="A26" s="146">
        <f>'CDE Form'!$A$45</f>
        <v>45411</v>
      </c>
    </row>
    <row r="27" spans="1:24" x14ac:dyDescent="0.3">
      <c r="G27" s="5" t="s">
        <v>838</v>
      </c>
      <c r="Q27" s="5" t="s">
        <v>838</v>
      </c>
    </row>
  </sheetData>
  <mergeCells count="10">
    <mergeCell ref="B3:E3"/>
    <mergeCell ref="A5:W5"/>
    <mergeCell ref="B6:N6"/>
    <mergeCell ref="O6:W6"/>
    <mergeCell ref="B7:F7"/>
    <mergeCell ref="G7:L7"/>
    <mergeCell ref="M7:N7"/>
    <mergeCell ref="O7:P7"/>
    <mergeCell ref="Q7:U7"/>
    <mergeCell ref="V7:W7"/>
  </mergeCells>
  <pageMargins left="0.7" right="0.7" top="0.75" bottom="0.75" header="0.3" footer="0.3"/>
  <pageSetup scale="85" orientation="landscape" r:id="rId1"/>
  <headerFooter>
    <oddFooter>&amp;CPage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X27"/>
  <sheetViews>
    <sheetView topLeftCell="A3" workbookViewId="0">
      <pane xSplit="1" ySplit="7" topLeftCell="B10" activePane="bottomRight" state="frozen"/>
      <selection activeCell="A26" sqref="A26"/>
      <selection pane="topRight" activeCell="A26" sqref="A26"/>
      <selection pane="bottomLeft" activeCell="A26" sqref="A26"/>
      <selection pane="bottomRight" activeCell="A26" sqref="A26"/>
    </sheetView>
  </sheetViews>
  <sheetFormatPr defaultColWidth="9.109375" defaultRowHeight="14.4" x14ac:dyDescent="0.3"/>
  <cols>
    <col min="1" max="1" width="11.6640625" customWidth="1"/>
    <col min="2" max="4" width="16.33203125" style="5" customWidth="1"/>
    <col min="5" max="5" width="16.33203125" style="9" customWidth="1"/>
    <col min="6" max="10" width="16.33203125" style="5" customWidth="1"/>
    <col min="11" max="11" width="16.33203125" style="9" customWidth="1"/>
    <col min="12" max="24" width="16.33203125" style="5" customWidth="1"/>
  </cols>
  <sheetData>
    <row r="1" spans="1:24" ht="15" hidden="1" customHeight="1" x14ac:dyDescent="0.35">
      <c r="B1" s="235" t="s">
        <v>811</v>
      </c>
      <c r="C1" s="235"/>
      <c r="D1" s="235"/>
      <c r="E1" s="235"/>
      <c r="H1" s="5" t="s">
        <v>8</v>
      </c>
    </row>
    <row r="2" spans="1:24" ht="15" hidden="1" customHeight="1" x14ac:dyDescent="0.35">
      <c r="B2" s="235" t="s">
        <v>811</v>
      </c>
      <c r="C2" s="235"/>
      <c r="D2" s="235"/>
      <c r="E2" s="235"/>
      <c r="H2" s="5" t="s">
        <v>9</v>
      </c>
    </row>
    <row r="3" spans="1:24" ht="18" x14ac:dyDescent="0.35">
      <c r="A3" s="3" t="s">
        <v>0</v>
      </c>
      <c r="B3" s="235"/>
      <c r="C3" s="235"/>
      <c r="D3" s="235"/>
      <c r="E3" s="235"/>
    </row>
    <row r="4" spans="1:24" ht="15" thickBot="1" x14ac:dyDescent="0.35">
      <c r="A4" s="1"/>
    </row>
    <row r="5" spans="1:24" ht="15" thickBot="1" x14ac:dyDescent="0.35">
      <c r="A5" s="236" t="s">
        <v>7</v>
      </c>
      <c r="B5" s="237"/>
      <c r="C5" s="237"/>
      <c r="D5" s="237"/>
      <c r="E5" s="237"/>
      <c r="F5" s="237"/>
      <c r="G5" s="237"/>
      <c r="H5" s="237"/>
      <c r="I5" s="237"/>
      <c r="J5" s="237"/>
      <c r="K5" s="237"/>
      <c r="L5" s="237"/>
      <c r="M5" s="237"/>
      <c r="N5" s="237"/>
      <c r="O5" s="237"/>
      <c r="P5" s="237"/>
      <c r="Q5" s="237"/>
      <c r="R5" s="237"/>
      <c r="S5" s="237"/>
      <c r="T5" s="237"/>
      <c r="U5" s="237"/>
      <c r="V5" s="237"/>
      <c r="W5" s="238"/>
      <c r="X5"/>
    </row>
    <row r="6" spans="1:24" ht="15" thickBot="1" x14ac:dyDescent="0.35">
      <c r="A6" s="6"/>
      <c r="B6" s="241" t="s">
        <v>10</v>
      </c>
      <c r="C6" s="242"/>
      <c r="D6" s="242"/>
      <c r="E6" s="242"/>
      <c r="F6" s="242"/>
      <c r="G6" s="242"/>
      <c r="H6" s="242"/>
      <c r="I6" s="242"/>
      <c r="J6" s="242"/>
      <c r="K6" s="242"/>
      <c r="L6" s="242"/>
      <c r="M6" s="242"/>
      <c r="N6" s="243"/>
      <c r="O6" s="247" t="s">
        <v>21</v>
      </c>
      <c r="P6" s="248"/>
      <c r="Q6" s="248"/>
      <c r="R6" s="248"/>
      <c r="S6" s="248"/>
      <c r="T6" s="248"/>
      <c r="U6" s="248"/>
      <c r="V6" s="248"/>
      <c r="W6" s="249"/>
      <c r="X6"/>
    </row>
    <row r="7" spans="1:24" ht="15" thickBot="1" x14ac:dyDescent="0.35">
      <c r="A7" s="6"/>
      <c r="B7" s="236" t="s">
        <v>13</v>
      </c>
      <c r="C7" s="237"/>
      <c r="D7" s="237"/>
      <c r="E7" s="237"/>
      <c r="F7" s="238"/>
      <c r="G7" s="244" t="s">
        <v>15</v>
      </c>
      <c r="H7" s="245"/>
      <c r="I7" s="245"/>
      <c r="J7" s="245"/>
      <c r="K7" s="245"/>
      <c r="L7" s="246"/>
      <c r="M7" s="239" t="s">
        <v>20</v>
      </c>
      <c r="N7" s="240"/>
      <c r="O7" s="239" t="s">
        <v>24</v>
      </c>
      <c r="P7" s="240"/>
      <c r="Q7" s="244" t="s">
        <v>25</v>
      </c>
      <c r="R7" s="245"/>
      <c r="S7" s="245"/>
      <c r="T7" s="245"/>
      <c r="U7" s="246"/>
      <c r="V7" s="239" t="s">
        <v>26</v>
      </c>
      <c r="W7" s="240"/>
      <c r="X7"/>
    </row>
    <row r="8" spans="1:24" s="4" customFormat="1" ht="58.5" customHeight="1" thickBot="1" x14ac:dyDescent="0.35">
      <c r="A8" s="7"/>
      <c r="B8" s="20" t="s">
        <v>11</v>
      </c>
      <c r="C8" s="21" t="s">
        <v>12</v>
      </c>
      <c r="D8" s="21" t="s">
        <v>14</v>
      </c>
      <c r="E8" s="22" t="s">
        <v>16</v>
      </c>
      <c r="F8" s="23" t="s">
        <v>17</v>
      </c>
      <c r="G8" s="20" t="s">
        <v>837</v>
      </c>
      <c r="H8" s="24" t="s">
        <v>18</v>
      </c>
      <c r="I8" s="24" t="s">
        <v>19</v>
      </c>
      <c r="J8" s="115" t="s">
        <v>840</v>
      </c>
      <c r="K8" s="142" t="s">
        <v>16</v>
      </c>
      <c r="L8" s="122" t="s">
        <v>840</v>
      </c>
      <c r="M8" s="123" t="s">
        <v>841</v>
      </c>
      <c r="N8" s="122" t="s">
        <v>842</v>
      </c>
      <c r="O8" s="33" t="s">
        <v>22</v>
      </c>
      <c r="P8" s="34" t="s">
        <v>23</v>
      </c>
      <c r="Q8" s="33" t="s">
        <v>839</v>
      </c>
      <c r="R8" s="35" t="s">
        <v>18</v>
      </c>
      <c r="S8" s="35" t="s">
        <v>19</v>
      </c>
      <c r="T8" s="124" t="s">
        <v>840</v>
      </c>
      <c r="U8" s="125" t="s">
        <v>840</v>
      </c>
      <c r="V8" s="123" t="s">
        <v>840</v>
      </c>
      <c r="W8" s="127" t="s">
        <v>840</v>
      </c>
      <c r="X8" s="80" t="s">
        <v>815</v>
      </c>
    </row>
    <row r="9" spans="1:24" s="4" customFormat="1" ht="15" thickBot="1" x14ac:dyDescent="0.35">
      <c r="A9" s="7"/>
      <c r="B9" s="13" t="s">
        <v>38</v>
      </c>
      <c r="C9" s="14" t="s">
        <v>39</v>
      </c>
      <c r="D9" s="14" t="s">
        <v>40</v>
      </c>
      <c r="E9" s="15" t="s">
        <v>41</v>
      </c>
      <c r="F9" s="16" t="s">
        <v>42</v>
      </c>
      <c r="G9" s="13" t="s">
        <v>43</v>
      </c>
      <c r="H9" s="17" t="s">
        <v>44</v>
      </c>
      <c r="I9" s="17" t="s">
        <v>45</v>
      </c>
      <c r="J9" s="116" t="s">
        <v>46</v>
      </c>
      <c r="K9" s="143" t="s">
        <v>47</v>
      </c>
      <c r="L9" s="118" t="s">
        <v>48</v>
      </c>
      <c r="M9" s="120" t="s">
        <v>49</v>
      </c>
      <c r="N9" s="118" t="s">
        <v>50</v>
      </c>
      <c r="O9" s="18" t="s">
        <v>51</v>
      </c>
      <c r="P9" s="19" t="s">
        <v>53</v>
      </c>
      <c r="Q9" s="18" t="s">
        <v>52</v>
      </c>
      <c r="R9" s="17" t="s">
        <v>54</v>
      </c>
      <c r="S9" s="17" t="s">
        <v>55</v>
      </c>
      <c r="T9" s="116" t="s">
        <v>56</v>
      </c>
      <c r="U9" s="126" t="s">
        <v>57</v>
      </c>
      <c r="V9" s="120" t="s">
        <v>58</v>
      </c>
      <c r="W9" s="126" t="s">
        <v>59</v>
      </c>
      <c r="X9" s="19" t="s">
        <v>814</v>
      </c>
    </row>
    <row r="10" spans="1:24" x14ac:dyDescent="0.3">
      <c r="A10" s="8" t="s">
        <v>1</v>
      </c>
      <c r="B10" s="61"/>
      <c r="C10" s="62"/>
      <c r="D10" s="10">
        <f>B10-C10</f>
        <v>0</v>
      </c>
      <c r="E10" s="64"/>
      <c r="F10" s="11">
        <f>ROUND(IF(ISERROR(D10/E10),0,D10/E10),2)</f>
        <v>0</v>
      </c>
      <c r="G10" s="113"/>
      <c r="H10" s="62"/>
      <c r="I10" s="62"/>
      <c r="J10" s="117"/>
      <c r="K10" s="144"/>
      <c r="L10" s="119"/>
      <c r="M10" s="121"/>
      <c r="N10" s="119"/>
      <c r="O10" s="66"/>
      <c r="P10" s="12">
        <f t="shared" ref="P10:P25" si="0">ROUND(IF(ISERROR(O10/E10),0,O10/E10),2)</f>
        <v>0</v>
      </c>
      <c r="Q10" s="113"/>
      <c r="R10" s="62"/>
      <c r="S10" s="62"/>
      <c r="T10" s="117"/>
      <c r="U10" s="119"/>
      <c r="V10" s="121"/>
      <c r="W10" s="119"/>
      <c r="X10" s="81"/>
    </row>
    <row r="11" spans="1:24" x14ac:dyDescent="0.3">
      <c r="A11" s="8" t="s">
        <v>2</v>
      </c>
      <c r="B11" s="61"/>
      <c r="C11" s="62"/>
      <c r="D11" s="10">
        <f t="shared" ref="D11:D25" si="1">B11-C11</f>
        <v>0</v>
      </c>
      <c r="E11" s="64"/>
      <c r="F11" s="11">
        <f t="shared" ref="F11:F25" si="2">ROUND(IF(ISERROR(D11/E11),0,D11/E11),2)</f>
        <v>0</v>
      </c>
      <c r="G11" s="114"/>
      <c r="H11" s="62"/>
      <c r="I11" s="63"/>
      <c r="J11" s="117"/>
      <c r="K11" s="144"/>
      <c r="L11" s="119"/>
      <c r="M11" s="121"/>
      <c r="N11" s="119"/>
      <c r="O11" s="66"/>
      <c r="P11" s="12">
        <f t="shared" si="0"/>
        <v>0</v>
      </c>
      <c r="Q11" s="113"/>
      <c r="R11" s="62"/>
      <c r="S11" s="63"/>
      <c r="T11" s="117"/>
      <c r="U11" s="119"/>
      <c r="V11" s="121"/>
      <c r="W11" s="119"/>
      <c r="X11" s="81"/>
    </row>
    <row r="12" spans="1:24" x14ac:dyDescent="0.3">
      <c r="A12" s="8" t="s">
        <v>3</v>
      </c>
      <c r="B12" s="61"/>
      <c r="C12" s="62"/>
      <c r="D12" s="10">
        <f t="shared" si="1"/>
        <v>0</v>
      </c>
      <c r="E12" s="64"/>
      <c r="F12" s="11">
        <f t="shared" si="2"/>
        <v>0</v>
      </c>
      <c r="G12" s="114"/>
      <c r="H12" s="62"/>
      <c r="I12" s="63"/>
      <c r="J12" s="117"/>
      <c r="K12" s="144"/>
      <c r="L12" s="119"/>
      <c r="M12" s="121"/>
      <c r="N12" s="119"/>
      <c r="O12" s="66"/>
      <c r="P12" s="12">
        <f t="shared" si="0"/>
        <v>0</v>
      </c>
      <c r="Q12" s="114"/>
      <c r="R12" s="62"/>
      <c r="S12" s="63"/>
      <c r="T12" s="117"/>
      <c r="U12" s="119"/>
      <c r="V12" s="121"/>
      <c r="W12" s="119"/>
      <c r="X12" s="81"/>
    </row>
    <row r="13" spans="1:24" x14ac:dyDescent="0.3">
      <c r="A13" s="8" t="s">
        <v>4</v>
      </c>
      <c r="B13" s="61"/>
      <c r="C13" s="62"/>
      <c r="D13" s="10">
        <f t="shared" si="1"/>
        <v>0</v>
      </c>
      <c r="E13" s="64"/>
      <c r="F13" s="11">
        <f t="shared" si="2"/>
        <v>0</v>
      </c>
      <c r="G13" s="114"/>
      <c r="H13" s="62"/>
      <c r="I13" s="63"/>
      <c r="J13" s="117"/>
      <c r="K13" s="144"/>
      <c r="L13" s="119"/>
      <c r="M13" s="121"/>
      <c r="N13" s="119"/>
      <c r="O13" s="66"/>
      <c r="P13" s="12">
        <f t="shared" si="0"/>
        <v>0</v>
      </c>
      <c r="Q13" s="114"/>
      <c r="R13" s="62"/>
      <c r="S13" s="63"/>
      <c r="T13" s="117"/>
      <c r="U13" s="119"/>
      <c r="V13" s="121"/>
      <c r="W13" s="119"/>
      <c r="X13" s="81"/>
    </row>
    <row r="14" spans="1:24" x14ac:dyDescent="0.3">
      <c r="A14" s="8" t="s">
        <v>5</v>
      </c>
      <c r="B14" s="61"/>
      <c r="C14" s="62"/>
      <c r="D14" s="10">
        <f t="shared" si="1"/>
        <v>0</v>
      </c>
      <c r="E14" s="64"/>
      <c r="F14" s="11">
        <f t="shared" si="2"/>
        <v>0</v>
      </c>
      <c r="G14" s="114"/>
      <c r="H14" s="62"/>
      <c r="I14" s="63"/>
      <c r="J14" s="117"/>
      <c r="K14" s="144"/>
      <c r="L14" s="119"/>
      <c r="M14" s="121"/>
      <c r="N14" s="119"/>
      <c r="O14" s="66"/>
      <c r="P14" s="12">
        <f t="shared" si="0"/>
        <v>0</v>
      </c>
      <c r="Q14" s="114"/>
      <c r="R14" s="62"/>
      <c r="S14" s="63"/>
      <c r="T14" s="117"/>
      <c r="U14" s="119"/>
      <c r="V14" s="121"/>
      <c r="W14" s="119"/>
      <c r="X14" s="81"/>
    </row>
    <row r="15" spans="1:24" x14ac:dyDescent="0.3">
      <c r="A15" s="8" t="s">
        <v>6</v>
      </c>
      <c r="B15" s="61"/>
      <c r="C15" s="62"/>
      <c r="D15" s="10">
        <f t="shared" si="1"/>
        <v>0</v>
      </c>
      <c r="E15" s="64"/>
      <c r="F15" s="11">
        <f t="shared" si="2"/>
        <v>0</v>
      </c>
      <c r="G15" s="114"/>
      <c r="H15" s="62"/>
      <c r="I15" s="63"/>
      <c r="J15" s="117"/>
      <c r="K15" s="144"/>
      <c r="L15" s="119"/>
      <c r="M15" s="121"/>
      <c r="N15" s="119"/>
      <c r="O15" s="66"/>
      <c r="P15" s="12">
        <f t="shared" si="0"/>
        <v>0</v>
      </c>
      <c r="Q15" s="114"/>
      <c r="R15" s="62"/>
      <c r="S15" s="63"/>
      <c r="T15" s="117"/>
      <c r="U15" s="119"/>
      <c r="V15" s="121"/>
      <c r="W15" s="119"/>
      <c r="X15" s="81"/>
    </row>
    <row r="16" spans="1:24" x14ac:dyDescent="0.3">
      <c r="A16" s="8" t="s">
        <v>27</v>
      </c>
      <c r="B16" s="61"/>
      <c r="C16" s="62"/>
      <c r="D16" s="10">
        <f t="shared" si="1"/>
        <v>0</v>
      </c>
      <c r="E16" s="64"/>
      <c r="F16" s="11">
        <f t="shared" si="2"/>
        <v>0</v>
      </c>
      <c r="G16" s="114"/>
      <c r="H16" s="62"/>
      <c r="I16" s="63"/>
      <c r="J16" s="117"/>
      <c r="K16" s="144"/>
      <c r="L16" s="119"/>
      <c r="M16" s="121"/>
      <c r="N16" s="119"/>
      <c r="O16" s="66"/>
      <c r="P16" s="12">
        <f t="shared" si="0"/>
        <v>0</v>
      </c>
      <c r="Q16" s="114"/>
      <c r="R16" s="62"/>
      <c r="S16" s="63"/>
      <c r="T16" s="117"/>
      <c r="U16" s="119"/>
      <c r="V16" s="121"/>
      <c r="W16" s="119"/>
      <c r="X16" s="81"/>
    </row>
    <row r="17" spans="1:24" x14ac:dyDescent="0.3">
      <c r="A17" s="8" t="s">
        <v>28</v>
      </c>
      <c r="B17" s="61"/>
      <c r="C17" s="62"/>
      <c r="D17" s="10">
        <f t="shared" si="1"/>
        <v>0</v>
      </c>
      <c r="E17" s="64"/>
      <c r="F17" s="11">
        <f t="shared" si="2"/>
        <v>0</v>
      </c>
      <c r="G17" s="114"/>
      <c r="H17" s="62"/>
      <c r="I17" s="63"/>
      <c r="J17" s="117"/>
      <c r="K17" s="144"/>
      <c r="L17" s="119"/>
      <c r="M17" s="121"/>
      <c r="N17" s="119"/>
      <c r="O17" s="66"/>
      <c r="P17" s="12">
        <f t="shared" si="0"/>
        <v>0</v>
      </c>
      <c r="Q17" s="114"/>
      <c r="R17" s="62"/>
      <c r="S17" s="63"/>
      <c r="T17" s="117"/>
      <c r="U17" s="119"/>
      <c r="V17" s="121"/>
      <c r="W17" s="119"/>
      <c r="X17" s="81"/>
    </row>
    <row r="18" spans="1:24" x14ac:dyDescent="0.3">
      <c r="A18" s="8" t="s">
        <v>29</v>
      </c>
      <c r="B18" s="61"/>
      <c r="C18" s="62"/>
      <c r="D18" s="10">
        <f t="shared" si="1"/>
        <v>0</v>
      </c>
      <c r="E18" s="64"/>
      <c r="F18" s="11">
        <f t="shared" si="2"/>
        <v>0</v>
      </c>
      <c r="G18" s="114"/>
      <c r="H18" s="62"/>
      <c r="I18" s="63"/>
      <c r="J18" s="117"/>
      <c r="K18" s="144"/>
      <c r="L18" s="119"/>
      <c r="M18" s="121"/>
      <c r="N18" s="119"/>
      <c r="O18" s="66"/>
      <c r="P18" s="12">
        <f t="shared" si="0"/>
        <v>0</v>
      </c>
      <c r="Q18" s="114"/>
      <c r="R18" s="62"/>
      <c r="S18" s="63"/>
      <c r="T18" s="117"/>
      <c r="U18" s="119"/>
      <c r="V18" s="121"/>
      <c r="W18" s="119"/>
      <c r="X18" s="81"/>
    </row>
    <row r="19" spans="1:24" x14ac:dyDescent="0.3">
      <c r="A19" s="8" t="s">
        <v>30</v>
      </c>
      <c r="B19" s="61"/>
      <c r="C19" s="62"/>
      <c r="D19" s="10">
        <f t="shared" si="1"/>
        <v>0</v>
      </c>
      <c r="E19" s="64"/>
      <c r="F19" s="11">
        <f t="shared" si="2"/>
        <v>0</v>
      </c>
      <c r="G19" s="114"/>
      <c r="H19" s="62"/>
      <c r="I19" s="63"/>
      <c r="J19" s="117"/>
      <c r="K19" s="144"/>
      <c r="L19" s="119"/>
      <c r="M19" s="121"/>
      <c r="N19" s="119"/>
      <c r="O19" s="66"/>
      <c r="P19" s="12">
        <f t="shared" si="0"/>
        <v>0</v>
      </c>
      <c r="Q19" s="114"/>
      <c r="R19" s="62"/>
      <c r="S19" s="63"/>
      <c r="T19" s="117"/>
      <c r="U19" s="119"/>
      <c r="V19" s="121"/>
      <c r="W19" s="119"/>
      <c r="X19" s="81"/>
    </row>
    <row r="20" spans="1:24" x14ac:dyDescent="0.3">
      <c r="A20" s="8" t="s">
        <v>31</v>
      </c>
      <c r="B20" s="61"/>
      <c r="C20" s="62"/>
      <c r="D20" s="10">
        <f t="shared" si="1"/>
        <v>0</v>
      </c>
      <c r="E20" s="64"/>
      <c r="F20" s="11">
        <f t="shared" si="2"/>
        <v>0</v>
      </c>
      <c r="G20" s="114"/>
      <c r="H20" s="62"/>
      <c r="I20" s="63"/>
      <c r="J20" s="117"/>
      <c r="K20" s="144"/>
      <c r="L20" s="119"/>
      <c r="M20" s="121"/>
      <c r="N20" s="119"/>
      <c r="O20" s="66"/>
      <c r="P20" s="12">
        <f t="shared" si="0"/>
        <v>0</v>
      </c>
      <c r="Q20" s="114"/>
      <c r="R20" s="62"/>
      <c r="S20" s="63"/>
      <c r="T20" s="117"/>
      <c r="U20" s="119"/>
      <c r="V20" s="121"/>
      <c r="W20" s="119"/>
      <c r="X20" s="81"/>
    </row>
    <row r="21" spans="1:24" x14ac:dyDescent="0.3">
      <c r="A21" s="8" t="s">
        <v>32</v>
      </c>
      <c r="B21" s="61"/>
      <c r="C21" s="62"/>
      <c r="D21" s="10">
        <f t="shared" si="1"/>
        <v>0</v>
      </c>
      <c r="E21" s="64"/>
      <c r="F21" s="11">
        <f t="shared" si="2"/>
        <v>0</v>
      </c>
      <c r="G21" s="114"/>
      <c r="H21" s="62"/>
      <c r="I21" s="63"/>
      <c r="J21" s="117"/>
      <c r="K21" s="144"/>
      <c r="L21" s="119"/>
      <c r="M21" s="121"/>
      <c r="N21" s="119"/>
      <c r="O21" s="66"/>
      <c r="P21" s="12">
        <f t="shared" si="0"/>
        <v>0</v>
      </c>
      <c r="Q21" s="114"/>
      <c r="R21" s="62"/>
      <c r="S21" s="63"/>
      <c r="T21" s="117"/>
      <c r="U21" s="119"/>
      <c r="V21" s="121"/>
      <c r="W21" s="119"/>
      <c r="X21" s="81"/>
    </row>
    <row r="22" spans="1:24" x14ac:dyDescent="0.3">
      <c r="A22" s="8" t="s">
        <v>33</v>
      </c>
      <c r="B22" s="61"/>
      <c r="C22" s="62"/>
      <c r="D22" s="10">
        <f t="shared" si="1"/>
        <v>0</v>
      </c>
      <c r="E22" s="64"/>
      <c r="F22" s="11">
        <f t="shared" si="2"/>
        <v>0</v>
      </c>
      <c r="G22" s="114"/>
      <c r="H22" s="62"/>
      <c r="I22" s="63"/>
      <c r="J22" s="117"/>
      <c r="K22" s="144"/>
      <c r="L22" s="119"/>
      <c r="M22" s="121"/>
      <c r="N22" s="119"/>
      <c r="O22" s="66"/>
      <c r="P22" s="12">
        <f t="shared" si="0"/>
        <v>0</v>
      </c>
      <c r="Q22" s="114"/>
      <c r="R22" s="62"/>
      <c r="S22" s="63"/>
      <c r="T22" s="117"/>
      <c r="U22" s="119"/>
      <c r="V22" s="121"/>
      <c r="W22" s="119"/>
      <c r="X22" s="81"/>
    </row>
    <row r="23" spans="1:24" x14ac:dyDescent="0.3">
      <c r="A23" s="8" t="s">
        <v>34</v>
      </c>
      <c r="B23" s="61"/>
      <c r="C23" s="62"/>
      <c r="D23" s="10">
        <f t="shared" si="1"/>
        <v>0</v>
      </c>
      <c r="E23" s="64"/>
      <c r="F23" s="11">
        <f t="shared" si="2"/>
        <v>0</v>
      </c>
      <c r="G23" s="114"/>
      <c r="H23" s="62"/>
      <c r="I23" s="63"/>
      <c r="J23" s="117"/>
      <c r="K23" s="144"/>
      <c r="L23" s="119"/>
      <c r="M23" s="121"/>
      <c r="N23" s="119"/>
      <c r="O23" s="66"/>
      <c r="P23" s="12">
        <f t="shared" si="0"/>
        <v>0</v>
      </c>
      <c r="Q23" s="114"/>
      <c r="R23" s="62"/>
      <c r="S23" s="63"/>
      <c r="T23" s="117"/>
      <c r="U23" s="119"/>
      <c r="V23" s="121"/>
      <c r="W23" s="119"/>
      <c r="X23" s="81"/>
    </row>
    <row r="24" spans="1:24" x14ac:dyDescent="0.3">
      <c r="A24" s="8" t="s">
        <v>35</v>
      </c>
      <c r="B24" s="61"/>
      <c r="C24" s="62"/>
      <c r="D24" s="10">
        <f t="shared" si="1"/>
        <v>0</v>
      </c>
      <c r="E24" s="64"/>
      <c r="F24" s="11">
        <f t="shared" si="2"/>
        <v>0</v>
      </c>
      <c r="G24" s="114"/>
      <c r="H24" s="62"/>
      <c r="I24" s="63"/>
      <c r="J24" s="117"/>
      <c r="K24" s="144"/>
      <c r="L24" s="119"/>
      <c r="M24" s="121"/>
      <c r="N24" s="119"/>
      <c r="O24" s="66"/>
      <c r="P24" s="12">
        <f t="shared" si="0"/>
        <v>0</v>
      </c>
      <c r="Q24" s="114"/>
      <c r="R24" s="62"/>
      <c r="S24" s="63"/>
      <c r="T24" s="117"/>
      <c r="U24" s="119"/>
      <c r="V24" s="121"/>
      <c r="W24" s="119"/>
      <c r="X24" s="81"/>
    </row>
    <row r="25" spans="1:24" x14ac:dyDescent="0.3">
      <c r="A25" s="8" t="s">
        <v>36</v>
      </c>
      <c r="B25" s="61"/>
      <c r="C25" s="62"/>
      <c r="D25" s="10">
        <f t="shared" si="1"/>
        <v>0</v>
      </c>
      <c r="E25" s="64"/>
      <c r="F25" s="11">
        <f t="shared" si="2"/>
        <v>0</v>
      </c>
      <c r="G25" s="114"/>
      <c r="H25" s="62"/>
      <c r="I25" s="63"/>
      <c r="J25" s="117"/>
      <c r="K25" s="144"/>
      <c r="L25" s="119"/>
      <c r="M25" s="121"/>
      <c r="N25" s="119"/>
      <c r="O25" s="66"/>
      <c r="P25" s="12">
        <f t="shared" si="0"/>
        <v>0</v>
      </c>
      <c r="Q25" s="114"/>
      <c r="R25" s="62"/>
      <c r="S25" s="63"/>
      <c r="T25" s="117"/>
      <c r="U25" s="119"/>
      <c r="V25" s="121"/>
      <c r="W25" s="119"/>
      <c r="X25" s="81"/>
    </row>
    <row r="26" spans="1:24" x14ac:dyDescent="0.3">
      <c r="A26" s="146">
        <f>'CDE Form'!$A$45</f>
        <v>45411</v>
      </c>
    </row>
    <row r="27" spans="1:24" x14ac:dyDescent="0.3">
      <c r="G27" s="5" t="s">
        <v>838</v>
      </c>
      <c r="Q27" s="5" t="s">
        <v>838</v>
      </c>
    </row>
  </sheetData>
  <mergeCells count="12">
    <mergeCell ref="B1:E1"/>
    <mergeCell ref="B2:E2"/>
    <mergeCell ref="B3:E3"/>
    <mergeCell ref="A5:W5"/>
    <mergeCell ref="B6:N6"/>
    <mergeCell ref="O6:W6"/>
    <mergeCell ref="V7:W7"/>
    <mergeCell ref="B7:F7"/>
    <mergeCell ref="G7:L7"/>
    <mergeCell ref="M7:N7"/>
    <mergeCell ref="O7:P7"/>
    <mergeCell ref="Q7:U7"/>
  </mergeCells>
  <pageMargins left="0.7" right="0.7" top="0.75" bottom="0.75" header="0.3" footer="0.3"/>
  <pageSetup scale="85" orientation="landscape" r:id="rId1"/>
  <headerFoot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7</vt:i4>
      </vt:variant>
    </vt:vector>
  </HeadingPairs>
  <TitlesOfParts>
    <vt:vector size="65" baseType="lpstr">
      <vt:lpstr>Changes for the next version</vt:lpstr>
      <vt:lpstr>Instructions</vt:lpstr>
      <vt:lpstr>CDE Form</vt:lpstr>
      <vt:lpstr>SELPA Summary by Fiscal Year</vt:lpstr>
      <vt:lpstr>SEMA MOE Baseline</vt:lpstr>
      <vt:lpstr>SEMB MOE Baseline</vt:lpstr>
      <vt:lpstr>District A</vt:lpstr>
      <vt:lpstr>District B</vt:lpstr>
      <vt:lpstr>District C</vt:lpstr>
      <vt:lpstr>District D</vt:lpstr>
      <vt:lpstr>District E</vt:lpstr>
      <vt:lpstr>District F</vt:lpstr>
      <vt:lpstr>District G</vt:lpstr>
      <vt:lpstr>District H</vt:lpstr>
      <vt:lpstr>District I</vt:lpstr>
      <vt:lpstr>District J</vt:lpstr>
      <vt:lpstr>District K</vt:lpstr>
      <vt:lpstr>District L</vt:lpstr>
      <vt:lpstr>District M</vt:lpstr>
      <vt:lpstr>District N</vt:lpstr>
      <vt:lpstr>District O</vt:lpstr>
      <vt:lpstr>District P</vt:lpstr>
      <vt:lpstr>District Q</vt:lpstr>
      <vt:lpstr>District R</vt:lpstr>
      <vt:lpstr>District S</vt:lpstr>
      <vt:lpstr>District T</vt:lpstr>
      <vt:lpstr>District U</vt:lpstr>
      <vt:lpstr>District V</vt:lpstr>
      <vt:lpstr>District W</vt:lpstr>
      <vt:lpstr>District X</vt:lpstr>
      <vt:lpstr>District Y</vt:lpstr>
      <vt:lpstr>District Z</vt:lpstr>
      <vt:lpstr>District AA</vt:lpstr>
      <vt:lpstr>District AB</vt:lpstr>
      <vt:lpstr>District AC</vt:lpstr>
      <vt:lpstr>District AD</vt:lpstr>
      <vt:lpstr>District AE</vt:lpstr>
      <vt:lpstr>District AF</vt:lpstr>
      <vt:lpstr>District AG</vt:lpstr>
      <vt:lpstr>District AH</vt:lpstr>
      <vt:lpstr>District AI</vt:lpstr>
      <vt:lpstr>District AJ</vt:lpstr>
      <vt:lpstr>District AK</vt:lpstr>
      <vt:lpstr>District AL</vt:lpstr>
      <vt:lpstr>District AM</vt:lpstr>
      <vt:lpstr>District AN</vt:lpstr>
      <vt:lpstr>District AO</vt:lpstr>
      <vt:lpstr>District AP</vt:lpstr>
      <vt:lpstr>District AQ</vt:lpstr>
      <vt:lpstr>District AR</vt:lpstr>
      <vt:lpstr>District AS</vt:lpstr>
      <vt:lpstr>District AT</vt:lpstr>
      <vt:lpstr>District AU</vt:lpstr>
      <vt:lpstr>District AV</vt:lpstr>
      <vt:lpstr>District AW</vt:lpstr>
      <vt:lpstr>District AX</vt:lpstr>
      <vt:lpstr>Year Lookup</vt:lpstr>
      <vt:lpstr>SELPA List</vt:lpstr>
      <vt:lpstr>'CDE Form'!Print_Area</vt:lpstr>
      <vt:lpstr>'SEMA MOE Baseline'!Print_Area</vt:lpstr>
      <vt:lpstr>'SEMB MOE Baseline'!Print_Area</vt:lpstr>
      <vt:lpstr>'District A'!Print_Titles</vt:lpstr>
      <vt:lpstr>'SELPA Summary by Fiscal Year'!Print_Titles</vt:lpstr>
      <vt:lpstr>'SEMA MOE Baseline'!Print_Titles</vt:lpstr>
      <vt:lpstr>'SEMB MOE Baseline'!Print_Titles</vt:lpstr>
    </vt:vector>
  </TitlesOfParts>
  <Company>SDCOE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Curtis</dc:creator>
  <cp:lastModifiedBy>Anjanette Pelletier</cp:lastModifiedBy>
  <cp:lastPrinted>2024-04-29T16:28:45Z</cp:lastPrinted>
  <dcterms:created xsi:type="dcterms:W3CDTF">2016-05-12T16:24:39Z</dcterms:created>
  <dcterms:modified xsi:type="dcterms:W3CDTF">2024-08-09T23:14:04Z</dcterms:modified>
</cp:coreProperties>
</file>